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8955" activeTab="4"/>
  </bookViews>
  <sheets>
    <sheet name="Transitori" sheetId="1" r:id="rId1"/>
    <sheet name="Acque Sotteranee" sheetId="2" r:id="rId2"/>
    <sheet name="Acque Superficiali" sheetId="3" r:id="rId3"/>
    <sheet name="Percolato" sheetId="4" r:id="rId4"/>
    <sheet name="Riepilogo Annuale" sheetId="5" r:id="rId5"/>
  </sheets>
  <externalReferences>
    <externalReference r:id="rId8"/>
  </externalReference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B33" authorId="0">
      <text>
        <r>
          <rPr>
            <b/>
            <sz val="8"/>
            <rFont val="Tahoma"/>
            <family val="2"/>
          </rPr>
          <t xml:space="preserve">comprensivo dei giorni 01 e 02 gennaio
</t>
        </r>
      </text>
    </comment>
  </commentList>
</comments>
</file>

<file path=xl/sharedStrings.xml><?xml version="1.0" encoding="utf-8"?>
<sst xmlns="http://schemas.openxmlformats.org/spreadsheetml/2006/main" count="1027" uniqueCount="431">
  <si>
    <t>REPORT SUI TRANSITORI</t>
  </si>
  <si>
    <t>AVVIAMENTO</t>
  </si>
  <si>
    <t>SPEGNIMENTO</t>
  </si>
  <si>
    <t>N°</t>
  </si>
  <si>
    <t>DATA</t>
  </si>
  <si>
    <t>EVENTI TRANSITORI</t>
  </si>
  <si>
    <t>Avviamento</t>
  </si>
  <si>
    <t>Fermata</t>
  </si>
  <si>
    <t>Blocco</t>
  </si>
  <si>
    <t>DURATA
min</t>
  </si>
  <si>
    <t>da firing a parallelo</t>
  </si>
  <si>
    <t>da parallelo a minimo tecnico</t>
  </si>
  <si>
    <t>CO 
(mg/Nm3)</t>
  </si>
  <si>
    <t>Nox
(mg/Nm3)</t>
  </si>
  <si>
    <t>O2 (%)</t>
  </si>
  <si>
    <t>portata Sm3/h</t>
  </si>
  <si>
    <t>Portata fumi Nm3/h</t>
  </si>
  <si>
    <t>Blocco impianto</t>
  </si>
  <si>
    <t>n,p,</t>
  </si>
  <si>
    <t>AVVIAMENTO A CALDO</t>
  </si>
  <si>
    <t>Fermata impianto</t>
  </si>
  <si>
    <t>AVVIAMENTO A FREDDO ore 10.30 + BLOCCO</t>
  </si>
  <si>
    <t>AVVIAMENTO A FREDDO ore 18.18 + BLOCCO</t>
  </si>
  <si>
    <t>AVVIAMENTO A FREDDO ore 12.48 + BLOCCO</t>
  </si>
  <si>
    <t>AVVIAMENTO A FREDDO ore 13,19 + BLOCCO</t>
  </si>
  <si>
    <t>AVVIAMENTO A FREDDO ore 15.02</t>
  </si>
  <si>
    <t>Fermata impianto ore 20,58</t>
  </si>
  <si>
    <t>AVVIAMENTO A FREDDO ore 06.23</t>
  </si>
  <si>
    <t>Fermata impianto ore 21.54</t>
  </si>
  <si>
    <t>AVVIAMENTO A FREDDO ore 06.09</t>
  </si>
  <si>
    <t>Fermata impianto ore 13.17</t>
  </si>
  <si>
    <t>AVVIAMENTO A FREDDO ore 06.46 + BLOCCO</t>
  </si>
  <si>
    <t>AVVIAMENTO A FREDDO ore 08.33</t>
  </si>
  <si>
    <t>Blocco ore 09,12</t>
  </si>
  <si>
    <t>AVVIAMENTO A CALDO ore 10,36</t>
  </si>
  <si>
    <t>Blocco ore 5.51</t>
  </si>
  <si>
    <t>AVVIAMENTO A CALDO ore 9,42</t>
  </si>
  <si>
    <t>Avviamento / Fermata / Blocco</t>
  </si>
  <si>
    <t>Acque sotterranee</t>
  </si>
  <si>
    <t>Parametro</t>
  </si>
  <si>
    <t>U.M.</t>
  </si>
  <si>
    <t>CSC D.Lgs. 152/06</t>
  </si>
  <si>
    <t>Data di analisi:</t>
  </si>
  <si>
    <t>21-22/04/2011</t>
  </si>
  <si>
    <t>Risultati</t>
  </si>
  <si>
    <t>Pz 7</t>
  </si>
  <si>
    <t>Pz 8</t>
  </si>
  <si>
    <t>Pz 9</t>
  </si>
  <si>
    <t>Pz 10</t>
  </si>
  <si>
    <t>Pz 11</t>
  </si>
  <si>
    <t>pH</t>
  </si>
  <si>
    <t>COD</t>
  </si>
  <si>
    <t>μg/l</t>
  </si>
  <si>
    <t>&lt;4</t>
  </si>
  <si>
    <t>Conducibilità a 20°C</t>
  </si>
  <si>
    <t>μS/cm</t>
  </si>
  <si>
    <t>Ossidabilità (kubel)</t>
  </si>
  <si>
    <t>mg/l</t>
  </si>
  <si>
    <t>Arsenico</t>
  </si>
  <si>
    <t xml:space="preserve">μg/l </t>
  </si>
  <si>
    <t>&lt;1</t>
  </si>
  <si>
    <t>Antimonio</t>
  </si>
  <si>
    <t>&lt;0,1</t>
  </si>
  <si>
    <t>&lt;0,5</t>
  </si>
  <si>
    <t>Cadmio</t>
  </si>
  <si>
    <t>Cromo totale</t>
  </si>
  <si>
    <t>Cromo VI</t>
  </si>
  <si>
    <t>Ferro</t>
  </si>
  <si>
    <t>&lt;5</t>
  </si>
  <si>
    <t>Mercurio</t>
  </si>
  <si>
    <t>Nichel</t>
  </si>
  <si>
    <t>Piombo</t>
  </si>
  <si>
    <t>Rame</t>
  </si>
  <si>
    <t>1'000</t>
  </si>
  <si>
    <t>Manganese</t>
  </si>
  <si>
    <t>Tallio</t>
  </si>
  <si>
    <t>Zinco</t>
  </si>
  <si>
    <t>3'000</t>
  </si>
  <si>
    <t>&lt;10</t>
  </si>
  <si>
    <t>&lt;50</t>
  </si>
  <si>
    <t>&lt;20</t>
  </si>
  <si>
    <t>Fluoruri</t>
  </si>
  <si>
    <t>1'500</t>
  </si>
  <si>
    <t>Cloruri</t>
  </si>
  <si>
    <t>Solfati</t>
  </si>
  <si>
    <t xml:space="preserve">mg/l </t>
  </si>
  <si>
    <t>Idrocarburi totali</t>
  </si>
  <si>
    <t>&lt;30</t>
  </si>
  <si>
    <t>AROMATICI POLICICLICI</t>
  </si>
  <si>
    <t>Benzo (a) antracene</t>
  </si>
  <si>
    <t>&lt;0,01</t>
  </si>
  <si>
    <t>Benzo (a) pirene</t>
  </si>
  <si>
    <t>&lt;0,001</t>
  </si>
  <si>
    <t>Benzo (b) fluorantene</t>
  </si>
  <si>
    <t>Benzo (k) fluorantene</t>
  </si>
  <si>
    <t>&lt;0,005</t>
  </si>
  <si>
    <t>Benzo (g,h,i) perilene</t>
  </si>
  <si>
    <t>Crisene</t>
  </si>
  <si>
    <t>&lt;0,05</t>
  </si>
  <si>
    <t>Dibenzo (a,h) antracene</t>
  </si>
  <si>
    <t>Indeno (1,2,3,-cd) pirene</t>
  </si>
  <si>
    <t>Pirene</t>
  </si>
  <si>
    <t>Sommatoria (DLgs 152/06)</t>
  </si>
  <si>
    <r>
      <t>Ammonica come 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+</t>
    </r>
  </si>
  <si>
    <r>
      <t>Nitiri come NO</t>
    </r>
    <r>
      <rPr>
        <vertAlign val="subscript"/>
        <sz val="10"/>
        <rFont val="Arial"/>
        <family val="2"/>
      </rPr>
      <t>2</t>
    </r>
  </si>
  <si>
    <r>
      <t>Nitrati come NO</t>
    </r>
    <r>
      <rPr>
        <vertAlign val="subscript"/>
        <sz val="10"/>
        <rFont val="Arial"/>
        <family val="2"/>
      </rPr>
      <t>3</t>
    </r>
  </si>
  <si>
    <t>Acque superficiali</t>
  </si>
  <si>
    <t>nel periodo non si è riscontrata presenza di acqua durante i campionamenti</t>
  </si>
  <si>
    <t xml:space="preserve">COD </t>
  </si>
  <si>
    <t xml:space="preserve">Conducibilità </t>
  </si>
  <si>
    <t xml:space="preserve">Arsenico </t>
  </si>
  <si>
    <t xml:space="preserve">Antimonio </t>
  </si>
  <si>
    <t xml:space="preserve">Cadmio </t>
  </si>
  <si>
    <t xml:space="preserve">Cromo totale </t>
  </si>
  <si>
    <t xml:space="preserve">Cromo VI </t>
  </si>
  <si>
    <t xml:space="preserve">Ferro </t>
  </si>
  <si>
    <t xml:space="preserve">Mercurio </t>
  </si>
  <si>
    <t xml:space="preserve">Nichel </t>
  </si>
  <si>
    <t xml:space="preserve">Piombo </t>
  </si>
  <si>
    <t xml:space="preserve">Rame </t>
  </si>
  <si>
    <t xml:space="preserve">Manganese </t>
  </si>
  <si>
    <t xml:space="preserve">Tallio </t>
  </si>
  <si>
    <t xml:space="preserve">Zinco </t>
  </si>
  <si>
    <t xml:space="preserve">Ammoniaca </t>
  </si>
  <si>
    <t xml:space="preserve">Nitriti </t>
  </si>
  <si>
    <t xml:space="preserve">Fluoruri </t>
  </si>
  <si>
    <t xml:space="preserve">Cloruri </t>
  </si>
  <si>
    <t xml:space="preserve">Solfati </t>
  </si>
  <si>
    <t xml:space="preserve">Nitrati </t>
  </si>
  <si>
    <t>Percolato</t>
  </si>
  <si>
    <t>Data di analisi: 21/04/2011</t>
  </si>
  <si>
    <t>Residuo a 105 °C</t>
  </si>
  <si>
    <t>%</t>
  </si>
  <si>
    <t>Residuo a 600 °C</t>
  </si>
  <si>
    <t>Materiali sedimentabili</t>
  </si>
  <si>
    <t>mL/L</t>
  </si>
  <si>
    <t>Materiali in sospensione</t>
  </si>
  <si>
    <t>BOD</t>
  </si>
  <si>
    <t>Cromo III</t>
  </si>
  <si>
    <t>&lt;0,004</t>
  </si>
  <si>
    <t>Olii minerali</t>
  </si>
  <si>
    <t>Grassi ed olii minerali e vegetali</t>
  </si>
  <si>
    <t>Tensioattivi – sommatoria</t>
  </si>
  <si>
    <t>&lt;0,2</t>
  </si>
  <si>
    <t>Tensioattivi MBAS</t>
  </si>
  <si>
    <t>Tensioattivi BIAS</t>
  </si>
  <si>
    <t>Tensioattivi cationici</t>
  </si>
  <si>
    <t>n.p.</t>
  </si>
  <si>
    <t>Azoto Totale</t>
  </si>
  <si>
    <t>Azoto ammoniacale</t>
  </si>
  <si>
    <t>Azoto nitrico</t>
  </si>
  <si>
    <t>Azoto nitroso</t>
  </si>
  <si>
    <t>&lt;0,02</t>
  </si>
  <si>
    <t>Durezza totale</t>
  </si>
  <si>
    <t>°F</t>
  </si>
  <si>
    <t>Conducibilità</t>
  </si>
  <si>
    <t>Alcalinità</t>
  </si>
  <si>
    <t xml:space="preserve">Fosforo totale </t>
  </si>
  <si>
    <t>&lt;,1</t>
  </si>
  <si>
    <t>Alluminio</t>
  </si>
  <si>
    <t>Bario</t>
  </si>
  <si>
    <t>Boro</t>
  </si>
  <si>
    <t>&lt;,01</t>
  </si>
  <si>
    <t>Selenio</t>
  </si>
  <si>
    <t>Stagno</t>
  </si>
  <si>
    <t>Atrazina</t>
  </si>
  <si>
    <t>&lt;0,03</t>
  </si>
  <si>
    <t>Solventi clorurati</t>
  </si>
  <si>
    <t>Solventi aromatici</t>
  </si>
  <si>
    <t>IPA</t>
  </si>
  <si>
    <t>Pesticidi totali</t>
  </si>
  <si>
    <t>Fenoli</t>
  </si>
  <si>
    <t>RAPPORTO ANNUALE</t>
  </si>
  <si>
    <t>Nome Gestore</t>
  </si>
  <si>
    <t>Luigi Mottura</t>
  </si>
  <si>
    <t>Società che Gestisce l'Impianto</t>
  </si>
  <si>
    <t>Termica Milazzo</t>
  </si>
  <si>
    <t>Dichiarazione di conformità AIA</t>
  </si>
  <si>
    <t>Nel corso della gestione del 2011 non sono emerse Non Conformità del rispetto delle prescrizioni che regolavano l'esercizio dell'impianto</t>
  </si>
  <si>
    <t>Nel corso della gestione del 2011 non sono stati registrati eventi incidentali</t>
  </si>
  <si>
    <t>Ore funzionamento effettivo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</si>
  <si>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</si>
  <si>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</si>
  <si>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</si>
  <si>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</si>
  <si>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</si>
  <si>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</si>
  <si>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</si>
  <si>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</si>
  <si>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</si>
  <si>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</si>
  <si>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</si>
  <si>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</si>
  <si>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Rendimento elettrico medio effettivo</t>
  </si>
  <si>
    <t>Rendimento totale in cogenerazione</t>
  </si>
  <si>
    <t>PMC Par.7.1 pag.26</t>
  </si>
  <si>
    <t>Energia Generata</t>
  </si>
  <si>
    <t>Energia generata in MWh mensile</t>
  </si>
  <si>
    <t>Totale anno</t>
  </si>
  <si>
    <t>Energia elettrica generata in MWh mensile</t>
  </si>
  <si>
    <t>Energia termica in MWh mensile</t>
  </si>
  <si>
    <t>Energia totale in MWh mensile</t>
  </si>
  <si>
    <t>Energia generata in MW settimanale</t>
  </si>
  <si>
    <t>TG</t>
  </si>
  <si>
    <t>CODICE REMI</t>
  </si>
  <si>
    <t>MILAZZO</t>
  </si>
  <si>
    <t>355030/01</t>
  </si>
  <si>
    <t>PCI</t>
  </si>
  <si>
    <t>kJ/Smc</t>
  </si>
  <si>
    <t>kcal/Smc</t>
  </si>
  <si>
    <t>GAS NATURALE</t>
  </si>
  <si>
    <t>Sm3</t>
  </si>
  <si>
    <t>CONSUMI</t>
  </si>
  <si>
    <t>Consumo materie ausiliarie nell'anno</t>
  </si>
  <si>
    <t xml:space="preserve">TIPOLOGIE </t>
  </si>
  <si>
    <t>IPOCLORITO DI SODIO</t>
  </si>
  <si>
    <t>Kg</t>
  </si>
  <si>
    <t>ACIDO CLORIDRICO</t>
  </si>
  <si>
    <t xml:space="preserve">SODA CAUSTICA  </t>
  </si>
  <si>
    <t>BIOCIDA PERCURSORE</t>
  </si>
  <si>
    <t>DECLORINANTE</t>
  </si>
  <si>
    <t>ANTINCROSTANTE</t>
  </si>
  <si>
    <t>ANTICORROSIVO DISS.</t>
  </si>
  <si>
    <t>ANTICORROSIVO</t>
  </si>
  <si>
    <t>ANTISCHIUMA</t>
  </si>
  <si>
    <t>ALCALINIZZANTE</t>
  </si>
  <si>
    <t>OLIO LUBRIFICANTE</t>
  </si>
  <si>
    <t>DETERGENTE</t>
  </si>
  <si>
    <t>FOSFATI MP</t>
  </si>
  <si>
    <t>FOSFATI AP</t>
  </si>
  <si>
    <t>Consumo di combustibili nell'anno</t>
  </si>
  <si>
    <t>* Allegare copia dei verbali di misura SNAM</t>
  </si>
  <si>
    <t>GASOLIO</t>
  </si>
  <si>
    <t>Consumo di risorse idriche nell'anno</t>
  </si>
  <si>
    <t>Tipologia di approvvigionamento</t>
  </si>
  <si>
    <t xml:space="preserve"> U.M.</t>
  </si>
  <si>
    <t>TOTALE</t>
  </si>
  <si>
    <t>Acqua mare</t>
  </si>
  <si>
    <t>Acqua potabile da acquedotto comunale</t>
  </si>
  <si>
    <t>Consumo e produzione di energia nell'anno</t>
  </si>
  <si>
    <t>Descrizione</t>
  </si>
  <si>
    <t>Metodo di misura</t>
  </si>
  <si>
    <t>Energia elettrica prodotta</t>
  </si>
  <si>
    <t>Contatore</t>
  </si>
  <si>
    <t>Quantità (MWh)</t>
  </si>
  <si>
    <t>Energia immessa in rete</t>
  </si>
  <si>
    <t>Energia auto-consumata</t>
  </si>
  <si>
    <t>STOCCAGGIO MATERIE PRIME E CHEMICALS</t>
  </si>
  <si>
    <t>Stato di manutenzione dei serbatoi</t>
  </si>
  <si>
    <t>Controllo periodico effettuato in data 28/04/2011 con esito positivo .</t>
  </si>
  <si>
    <t>Stato di manutenzione delle aree di stoccaggio</t>
  </si>
  <si>
    <t>ARIA</t>
  </si>
  <si>
    <t>Emissioni per intero impianto</t>
  </si>
  <si>
    <t>Concentrazioni medie mensili</t>
  </si>
  <si>
    <t>Nox mg/Nm3</t>
  </si>
  <si>
    <t>fermo</t>
  </si>
  <si>
    <t>CO mg/Nm3</t>
  </si>
  <si>
    <t>Tonnellate emesse</t>
  </si>
  <si>
    <t>E1</t>
  </si>
  <si>
    <t>E2</t>
  </si>
  <si>
    <t>NOx</t>
  </si>
  <si>
    <t>CO</t>
  </si>
  <si>
    <t>Il camino E2 nel corso del 2011 non è mai stato utilizzato e non si è mai utilizzata la marcia in FRESH-AIR</t>
  </si>
  <si>
    <t>SO2 - mg/Nm3</t>
  </si>
  <si>
    <t>Polveri - mg/Nm3</t>
  </si>
  <si>
    <t>PM 10 - mg/Nm3</t>
  </si>
  <si>
    <t>PM 2,5 - mg/Nm3</t>
  </si>
  <si>
    <t>Transitori</t>
  </si>
  <si>
    <t>Dati transitori</t>
  </si>
  <si>
    <t>Metodo di calcolo degli inquinanti durante i transitori, concordato con ARPA / ISPRA nel VERBALE DI RIUNIONE DEL 28 GENNAIO 2011</t>
  </si>
  <si>
    <t>Transitori Avviamenti/Spegnimenti + Emissioni in tonnellate</t>
  </si>
  <si>
    <t>AVVIAMENTI/SPEGNIMENTI/BLOCCHI</t>
  </si>
  <si>
    <t>Numero totale avviamenti</t>
  </si>
  <si>
    <t>Avviamenti a caldo</t>
  </si>
  <si>
    <t>Avviamenti a freddo</t>
  </si>
  <si>
    <t>Numero totale spegnimenti</t>
  </si>
  <si>
    <t>fermate</t>
  </si>
  <si>
    <t>Numero blocchi</t>
  </si>
  <si>
    <t>CO avvio (t)</t>
  </si>
  <si>
    <t>CO spegnimento (t)</t>
  </si>
  <si>
    <t>NOx avvio (t)</t>
  </si>
  <si>
    <t>NOx spegnimento (t)</t>
  </si>
  <si>
    <t>EMISSIONI LDAR</t>
  </si>
  <si>
    <t>Come previsto nella procedura NOP MZ 0014 MZ rev.0 per l'anno 2011 non sono state rilevate perdite di metano.</t>
  </si>
  <si>
    <t>ACQUA</t>
  </si>
  <si>
    <t>ACQUA SCARICATE</t>
  </si>
  <si>
    <t>Tipologia di Scarico</t>
  </si>
  <si>
    <t>Scarico parziale SF1-1</t>
  </si>
  <si>
    <t>Scarico parziale SF1-2</t>
  </si>
  <si>
    <t xml:space="preserve">stimato in base ai dati meteo 2011 della stazione di Torregrotta (929,3mm) </t>
  </si>
  <si>
    <t>Scarico finale SF1 mare</t>
  </si>
  <si>
    <t>Scarico finale SF2</t>
  </si>
  <si>
    <t>SF1-1</t>
  </si>
  <si>
    <t>SF1-2</t>
  </si>
  <si>
    <t>SF1</t>
  </si>
  <si>
    <t>Quantità totale emessa</t>
  </si>
  <si>
    <t>I semestre (21/06/2011)</t>
  </si>
  <si>
    <t>II semestre (15/11/2011)</t>
  </si>
  <si>
    <t>Concentrazione media</t>
  </si>
  <si>
    <t>Emissione specifica annuale</t>
  </si>
  <si>
    <t>Temperatura °C</t>
  </si>
  <si>
    <t>PH</t>
  </si>
  <si>
    <t>5,5 - 9,5</t>
  </si>
  <si>
    <t>Kg/a</t>
  </si>
  <si>
    <t>mg/mc</t>
  </si>
  <si>
    <t>Colore</t>
  </si>
  <si>
    <t>non percettibile con diluizione 1:20</t>
  </si>
  <si>
    <t>Incolore</t>
  </si>
  <si>
    <t>Odore</t>
  </si>
  <si>
    <t>non deve essere causa di molestie</t>
  </si>
  <si>
    <t>N.O.P.</t>
  </si>
  <si>
    <t>Cloruri totali come Cl</t>
  </si>
  <si>
    <t>Solidi sospesi totali</t>
  </si>
  <si>
    <t>≤80</t>
  </si>
  <si>
    <t>COD (come O2)</t>
  </si>
  <si>
    <t>≤40</t>
  </si>
  <si>
    <t>BOD5 (come O2)</t>
  </si>
  <si>
    <t>≤160</t>
  </si>
  <si>
    <t>≤5</t>
  </si>
  <si>
    <t>Tensioattivi totali</t>
  </si>
  <si>
    <t>≤2</t>
  </si>
  <si>
    <t>≤1</t>
  </si>
  <si>
    <t>≤0,1</t>
  </si>
  <si>
    <t>≤0,5</t>
  </si>
  <si>
    <t>≤15</t>
  </si>
  <si>
    <t>Fosforo totale (come P)</t>
  </si>
  <si>
    <t>≤10</t>
  </si>
  <si>
    <t>≤6</t>
  </si>
  <si>
    <t>Grassi e olii vegetali e animali</t>
  </si>
  <si>
    <t>≤20</t>
  </si>
  <si>
    <t xml:space="preserve">materiali grossolani </t>
  </si>
  <si>
    <t>assenti</t>
  </si>
  <si>
    <t>assente</t>
  </si>
  <si>
    <t>≤0,02</t>
  </si>
  <si>
    <t>≤0,2</t>
  </si>
  <si>
    <t>≤0,005</t>
  </si>
  <si>
    <t>≤0,03</t>
  </si>
  <si>
    <t>Cianuri totali (come CN)</t>
  </si>
  <si>
    <t>Cloro attivo libero</t>
  </si>
  <si>
    <t>Azoto nitroso (come N)</t>
  </si>
  <si>
    <t>≤0,6</t>
  </si>
  <si>
    <t>Azoto nitrico (come N)</t>
  </si>
  <si>
    <t>Aldeidi</t>
  </si>
  <si>
    <t>Solventi organici aromatici</t>
  </si>
  <si>
    <t>Solventi organici azotati</t>
  </si>
  <si>
    <t>Pesticidi fosforati</t>
  </si>
  <si>
    <t>Pesticidi totali (esclusi i fosforati) tra cui:</t>
  </si>
  <si>
    <t>≤0,05</t>
  </si>
  <si>
    <t>aldrin</t>
  </si>
  <si>
    <t>≤0,01</t>
  </si>
  <si>
    <t>dieldrin</t>
  </si>
  <si>
    <t>endrin</t>
  </si>
  <si>
    <t>≤0,002</t>
  </si>
  <si>
    <t>isodrin</t>
  </si>
  <si>
    <t>Escherichia coli</t>
  </si>
  <si>
    <t>nota 152</t>
  </si>
  <si>
    <t>Saggio di tossicità acuta</t>
  </si>
  <si>
    <t>Non Tossico</t>
  </si>
  <si>
    <t>Molibdeno</t>
  </si>
  <si>
    <t>Legenda :</t>
  </si>
  <si>
    <t xml:space="preserve"> = Analisi semestrali</t>
  </si>
  <si>
    <t xml:space="preserve"> = il valore delle analisi è inferiore al limite di rilevabilità</t>
  </si>
  <si>
    <t>Nel caso di valore inferiore al limite di rilevabilità, per il calcolo della massa è stato stimato la metà del valore stesso di rilevabilità</t>
  </si>
  <si>
    <t>Risultati delle analisi effettuate su piezometri, acque superficiali area bonificata e percolato</t>
  </si>
  <si>
    <t>Vedi analisi allegate (Tab.Acque sotteranee, acque superficiali e percolato)</t>
  </si>
  <si>
    <t>RIFIUTI</t>
  </si>
  <si>
    <t>Codice rifiuto non percolosi CER</t>
  </si>
  <si>
    <t>Quantità (Kg)</t>
  </si>
  <si>
    <t>Destino</t>
  </si>
  <si>
    <t>Imballaggi in carta e cartone</t>
  </si>
  <si>
    <t>Imballaggi in plastica</t>
  </si>
  <si>
    <t>Imballaggi in legno</t>
  </si>
  <si>
    <t>Imballaggi in materiali misti</t>
  </si>
  <si>
    <t>D15</t>
  </si>
  <si>
    <t>Assorbenti, materiali filtranti, stracci diversi da 150202*</t>
  </si>
  <si>
    <t>Apparecchiature elettriche fuori uso</t>
  </si>
  <si>
    <t>Soluzioni acquose di scarto diverse dal 161001</t>
  </si>
  <si>
    <t>Miscele bituminose</t>
  </si>
  <si>
    <t>R13</t>
  </si>
  <si>
    <t>Rifiuti in ferro</t>
  </si>
  <si>
    <t>Metalli misti</t>
  </si>
  <si>
    <t>Terre e rocce da scavo</t>
  </si>
  <si>
    <t>Altri materiali isolanti contenenti o costituiti da sostanze pericolose</t>
  </si>
  <si>
    <t>Percolato di discarica diverso da 190702*</t>
  </si>
  <si>
    <t>Resine a scambio ionico saturate o esaurite</t>
  </si>
  <si>
    <t>Totale rifiuti non pericolosi</t>
  </si>
  <si>
    <t>Codice rifiuto percolosi CER</t>
  </si>
  <si>
    <t>Produzione specifica in Kg/1000 Sm3 di gas naturale</t>
  </si>
  <si>
    <t xml:space="preserve">Produzione specifica in Kg/MWh generato </t>
  </si>
  <si>
    <t>080317*</t>
  </si>
  <si>
    <t>Toner per stampa esauriti contenenti sostanze pericolose</t>
  </si>
  <si>
    <t>130205*</t>
  </si>
  <si>
    <t>scarti olio minerale per motori, ingranaggi e lubrif. Non clorurati</t>
  </si>
  <si>
    <t>*Inserire provenienza e ubicazione del rifiuto se superiore ai 300Kg/anno (PI 9.5h)</t>
  </si>
  <si>
    <t>150110*</t>
  </si>
  <si>
    <t>Imballaggi contenenti sostanze pericolose</t>
  </si>
  <si>
    <t>150202*</t>
  </si>
  <si>
    <t>Assorbenti, materiali filtranti, stracci e indumenti protettivi contaminati da sostanze pericolose</t>
  </si>
  <si>
    <t>160107*</t>
  </si>
  <si>
    <t>Filtri dell'olio</t>
  </si>
  <si>
    <t>160506*</t>
  </si>
  <si>
    <t>Sostanze chimiche di laboratorio</t>
  </si>
  <si>
    <t>160601*</t>
  </si>
  <si>
    <t>Accumulatori al piombo</t>
  </si>
  <si>
    <t>161001*</t>
  </si>
  <si>
    <t>Soluzioni acquose di scarto contenenti sostanze pericolose</t>
  </si>
  <si>
    <t>200121*</t>
  </si>
  <si>
    <t>Tubi fluorescenti ed altri rifiuti contenenti mercurio</t>
  </si>
  <si>
    <t>Totale rifiuti pericolosi</t>
  </si>
  <si>
    <t>Tonnellate rifiuti a recupero</t>
  </si>
  <si>
    <t>NOTE :  Scarti olio minerale proveniente dalla manutenzione straordinria di turbina a vapore - sostituzione parziale olio lubrificzione.</t>
  </si>
  <si>
    <t xml:space="preserve">Criterio di gestione deposito anno in corso </t>
  </si>
  <si>
    <t>Temporaneo</t>
  </si>
  <si>
    <t>RUMORE</t>
  </si>
  <si>
    <t>Nel 2011 non sono stati effettuati rilievi</t>
  </si>
  <si>
    <t>Consumi Specifici per MWhg generato su base annuale</t>
  </si>
  <si>
    <t xml:space="preserve"> </t>
  </si>
  <si>
    <t>Eventuali problemi di gestione del piano</t>
  </si>
  <si>
    <t>Nessuna problematica nel periodo di riferimento.</t>
  </si>
  <si>
    <r>
      <t xml:space="preserve">L'esercizio dell'impianto nel priodo di riferimento del presente rapporto è avvenuto nel </t>
    </r>
    <r>
      <rPr>
        <b/>
        <sz val="12"/>
        <rFont val="Arial"/>
        <family val="2"/>
      </rPr>
      <t xml:space="preserve">rispetto </t>
    </r>
    <r>
      <rPr>
        <sz val="12"/>
        <rFont val="Arial"/>
        <family val="2"/>
      </rPr>
      <t xml:space="preserve">
delle prescrizioni e condizioni stabilite nell'Autorizzazione Integrata Ambientale  (U.Prot DVA - DEC - 2010 - 0000369 del 06/07/2010) </t>
    </r>
  </si>
  <si>
    <r>
      <t>Quantità prelevata in m</t>
    </r>
    <r>
      <rPr>
        <vertAlign val="superscript"/>
        <sz val="10"/>
        <rFont val="Arial"/>
        <family val="2"/>
      </rPr>
      <t>3</t>
    </r>
  </si>
  <si>
    <r>
      <t>Quantità Scaricata in m</t>
    </r>
    <r>
      <rPr>
        <vertAlign val="superscript"/>
        <sz val="10"/>
        <rFont val="Arial"/>
        <family val="2"/>
      </rPr>
      <t>3</t>
    </r>
  </si>
  <si>
    <r>
      <t>Solfuri (come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S)</t>
    </r>
  </si>
  <si>
    <r>
      <t>Solfiti (come SO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</si>
  <si>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acqua</t>
    </r>
    <r>
      <rPr>
        <sz val="12"/>
        <rFont val="Arial"/>
        <family val="2"/>
      </rPr>
      <t xml:space="preserve"> m3/MWhg</t>
    </r>
  </si>
  <si>
    <r>
      <t>energia elettrica</t>
    </r>
    <r>
      <rPr>
        <sz val="12"/>
        <rFont val="Arial"/>
        <family val="2"/>
      </rPr>
      <t xml:space="preserve"> (autoconsumi) kWh/MWh</t>
    </r>
  </si>
  <si>
    <r>
      <t>metano</t>
    </r>
    <r>
      <rPr>
        <sz val="12"/>
        <rFont val="Arial"/>
        <family val="2"/>
      </rPr>
      <t xml:space="preserve"> Sm3/MWh</t>
    </r>
  </si>
  <si>
    <r>
      <t xml:space="preserve">rifiuti pericolosi </t>
    </r>
    <r>
      <rPr>
        <sz val="12"/>
        <rFont val="Arial"/>
        <family val="2"/>
      </rPr>
      <t>kg/MWh</t>
    </r>
  </si>
  <si>
    <t>Flusso di massa 
CO (kg)</t>
  </si>
  <si>
    <t>Flusso di massa 
NOx (kg)</t>
  </si>
  <si>
    <t xml:space="preserve">Rapporto LASER LAB 2011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</si>
</sst>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0.0"/>
    <numFmt numFmtId="166" formatCode="0.000"/>
    <numFmt numFmtId="167" formatCode="h\.mm\.ss"/>
    <numFmt numFmtId="168" formatCode="[$-410]dddd\ d\ mmmm\ yyyy"/>
    <numFmt numFmtId="169" formatCode="0.000000000"/>
    <numFmt numFmtId="170" formatCode="0.000000000000"/>
    <numFmt numFmtId="171" formatCode="0.0000000000"/>
    <numFmt numFmtId="172" formatCode="0.00000000"/>
    <numFmt numFmtId="173" formatCode="0.0000"/>
    <numFmt numFmtId="174" formatCode="0.00000"/>
    <numFmt numFmtId="175" formatCode="#,##0.00_ ;\-#,##0.00\ "/>
    <numFmt numFmtId="176" formatCode="[$-F800]dddd\,\ mmmm\ dd\,\ yyyy"/>
    <numFmt numFmtId="177" formatCode="0.0000000000000"/>
    <numFmt numFmtId="178" formatCode="0.00000000000000"/>
    <numFmt numFmtId="179" formatCode="0.00000000000"/>
  </numFmts>
  <fonts count="46"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Comic Sans MS"/>
      <family val="4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name val="Verdana"/>
      <family val="2"/>
    </font>
    <font>
      <b/>
      <sz val="8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16" borderId="12" xfId="0" applyFont="1" applyFill="1" applyBorder="1" applyAlignment="1">
      <alignment vertical="center"/>
    </xf>
    <xf numFmtId="0" fontId="3" fillId="16" borderId="25" xfId="0" applyFont="1" applyFill="1" applyBorder="1" applyAlignment="1">
      <alignment horizontal="center" wrapText="1"/>
    </xf>
    <xf numFmtId="0" fontId="3" fillId="16" borderId="11" xfId="0" applyFont="1" applyFill="1" applyBorder="1" applyAlignment="1">
      <alignment horizontal="center" wrapText="1"/>
    </xf>
    <xf numFmtId="0" fontId="3" fillId="16" borderId="26" xfId="0" applyFont="1" applyFill="1" applyBorder="1" applyAlignment="1">
      <alignment horizontal="center" vertical="top" wrapText="1"/>
    </xf>
    <xf numFmtId="0" fontId="0" fillId="16" borderId="18" xfId="0" applyFont="1" applyFill="1" applyBorder="1" applyAlignment="1">
      <alignment horizontal="center" vertical="top" wrapText="1"/>
    </xf>
    <xf numFmtId="0" fontId="0" fillId="16" borderId="10" xfId="0" applyFont="1" applyFill="1" applyBorder="1" applyAlignment="1">
      <alignment horizontal="center" vertical="top" wrapText="1"/>
    </xf>
    <xf numFmtId="0" fontId="0" fillId="16" borderId="20" xfId="0" applyFont="1" applyFill="1" applyBorder="1" applyAlignment="1">
      <alignment vertical="center"/>
    </xf>
    <xf numFmtId="0" fontId="0" fillId="16" borderId="18" xfId="0" applyFont="1" applyFill="1" applyBorder="1" applyAlignment="1">
      <alignment vertical="top" wrapText="1"/>
    </xf>
    <xf numFmtId="0" fontId="0" fillId="16" borderId="20" xfId="0" applyFont="1" applyFill="1" applyBorder="1" applyAlignment="1">
      <alignment horizontal="center" vertical="top" wrapText="1"/>
    </xf>
    <xf numFmtId="0" fontId="0" fillId="16" borderId="21" xfId="0" applyFont="1" applyFill="1" applyBorder="1" applyAlignment="1">
      <alignment vertical="top" wrapText="1"/>
    </xf>
    <xf numFmtId="0" fontId="0" fillId="16" borderId="22" xfId="0" applyFont="1" applyFill="1" applyBorder="1" applyAlignment="1">
      <alignment horizontal="center" vertical="top" wrapText="1"/>
    </xf>
    <xf numFmtId="0" fontId="0" fillId="16" borderId="2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1" fillId="0" borderId="0" xfId="48" applyFont="1">
      <alignment/>
      <protection/>
    </xf>
    <xf numFmtId="0" fontId="29" fillId="0" borderId="0" xfId="48" applyFont="1">
      <alignment/>
      <protection/>
    </xf>
    <xf numFmtId="0" fontId="0" fillId="0" borderId="0" xfId="48">
      <alignment/>
      <protection/>
    </xf>
    <xf numFmtId="0" fontId="30" fillId="0" borderId="0" xfId="48" applyFont="1" applyFill="1">
      <alignment/>
      <protection/>
    </xf>
    <xf numFmtId="0" fontId="31" fillId="0" borderId="0" xfId="48" applyFont="1">
      <alignment/>
      <protection/>
    </xf>
    <xf numFmtId="0" fontId="32" fillId="0" borderId="0" xfId="48" applyFont="1">
      <alignment/>
      <protection/>
    </xf>
    <xf numFmtId="0" fontId="33" fillId="0" borderId="0" xfId="48" applyFont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 horizontal="center"/>
      <protection/>
    </xf>
    <xf numFmtId="0" fontId="32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 horizontal="left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32" fillId="0" borderId="27" xfId="48" applyFont="1" applyBorder="1">
      <alignment/>
      <protection/>
    </xf>
    <xf numFmtId="41" fontId="34" fillId="0" borderId="28" xfId="46" applyFont="1" applyFill="1" applyBorder="1" applyAlignment="1" applyProtection="1">
      <alignment horizontal="right"/>
      <protection locked="0"/>
    </xf>
    <xf numFmtId="0" fontId="31" fillId="24" borderId="29" xfId="48" applyFont="1" applyFill="1" applyBorder="1">
      <alignment/>
      <protection/>
    </xf>
    <xf numFmtId="10" fontId="32" fillId="24" borderId="29" xfId="51" applyNumberFormat="1" applyFont="1" applyFill="1" applyBorder="1" applyAlignment="1">
      <alignment/>
    </xf>
    <xf numFmtId="0" fontId="31" fillId="0" borderId="28" xfId="48" applyFont="1" applyBorder="1">
      <alignment/>
      <protection/>
    </xf>
    <xf numFmtId="0" fontId="32" fillId="0" borderId="30" xfId="48" applyFont="1" applyBorder="1">
      <alignment/>
      <protection/>
    </xf>
    <xf numFmtId="0" fontId="32" fillId="0" borderId="29" xfId="48" applyFont="1" applyBorder="1">
      <alignment/>
      <protection/>
    </xf>
    <xf numFmtId="0" fontId="32" fillId="0" borderId="31" xfId="48" applyFont="1" applyBorder="1">
      <alignment/>
      <protection/>
    </xf>
    <xf numFmtId="0" fontId="32" fillId="0" borderId="28" xfId="48" applyFont="1" applyBorder="1">
      <alignment/>
      <protection/>
    </xf>
    <xf numFmtId="0" fontId="32" fillId="0" borderId="25" xfId="48" applyFont="1" applyBorder="1">
      <alignment/>
      <protection/>
    </xf>
    <xf numFmtId="4" fontId="32" fillId="0" borderId="11" xfId="48" applyNumberFormat="1" applyFont="1" applyBorder="1">
      <alignment/>
      <protection/>
    </xf>
    <xf numFmtId="4" fontId="32" fillId="0" borderId="32" xfId="48" applyNumberFormat="1" applyFont="1" applyBorder="1">
      <alignment/>
      <protection/>
    </xf>
    <xf numFmtId="4" fontId="31" fillId="0" borderId="33" xfId="48" applyNumberFormat="1" applyFont="1" applyBorder="1">
      <alignment/>
      <protection/>
    </xf>
    <xf numFmtId="0" fontId="32" fillId="0" borderId="34" xfId="48" applyFont="1" applyBorder="1">
      <alignment/>
      <protection/>
    </xf>
    <xf numFmtId="4" fontId="32" fillId="0" borderId="35" xfId="48" applyNumberFormat="1" applyFont="1" applyBorder="1">
      <alignment/>
      <protection/>
    </xf>
    <xf numFmtId="4" fontId="32" fillId="0" borderId="36" xfId="48" applyNumberFormat="1" applyFont="1" applyBorder="1">
      <alignment/>
      <protection/>
    </xf>
    <xf numFmtId="4" fontId="31" fillId="0" borderId="37" xfId="48" applyNumberFormat="1" applyFont="1" applyBorder="1">
      <alignment/>
      <protection/>
    </xf>
    <xf numFmtId="4" fontId="32" fillId="0" borderId="29" xfId="48" applyNumberFormat="1" applyFont="1" applyBorder="1">
      <alignment/>
      <protection/>
    </xf>
    <xf numFmtId="4" fontId="32" fillId="0" borderId="31" xfId="48" applyNumberFormat="1" applyFont="1" applyBorder="1">
      <alignment/>
      <protection/>
    </xf>
    <xf numFmtId="4" fontId="31" fillId="0" borderId="28" xfId="48" applyNumberFormat="1" applyFont="1" applyBorder="1">
      <alignment/>
      <protection/>
    </xf>
    <xf numFmtId="0" fontId="32" fillId="0" borderId="11" xfId="48" applyFont="1" applyBorder="1">
      <alignment/>
      <protection/>
    </xf>
    <xf numFmtId="0" fontId="32" fillId="0" borderId="10" xfId="48" applyFont="1" applyBorder="1">
      <alignment/>
      <protection/>
    </xf>
    <xf numFmtId="4" fontId="32" fillId="0" borderId="10" xfId="48" applyNumberFormat="1" applyFont="1" applyBorder="1">
      <alignment/>
      <protection/>
    </xf>
    <xf numFmtId="4" fontId="0" fillId="0" borderId="0" xfId="48" applyNumberFormat="1">
      <alignment/>
      <protection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/>
    </xf>
    <xf numFmtId="3" fontId="37" fillId="0" borderId="41" xfId="0" applyNumberFormat="1" applyFont="1" applyBorder="1" applyAlignment="1">
      <alignment horizontal="center"/>
    </xf>
    <xf numFmtId="41" fontId="37" fillId="0" borderId="41" xfId="46" applyFont="1" applyBorder="1" applyAlignment="1">
      <alignment horizontal="center"/>
    </xf>
    <xf numFmtId="41" fontId="37" fillId="0" borderId="42" xfId="46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3" fontId="37" fillId="0" borderId="38" xfId="0" applyNumberFormat="1" applyFont="1" applyBorder="1" applyAlignment="1">
      <alignment horizontal="center"/>
    </xf>
    <xf numFmtId="41" fontId="37" fillId="0" borderId="38" xfId="46" applyFont="1" applyBorder="1" applyAlignment="1">
      <alignment horizontal="center"/>
    </xf>
    <xf numFmtId="41" fontId="37" fillId="0" borderId="39" xfId="46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41" fontId="37" fillId="0" borderId="0" xfId="46" applyFont="1" applyBorder="1" applyAlignment="1">
      <alignment horizontal="center"/>
    </xf>
    <xf numFmtId="0" fontId="38" fillId="0" borderId="0" xfId="48" applyFont="1" applyAlignment="1">
      <alignment horizontal="left" wrapText="1"/>
      <protection/>
    </xf>
    <xf numFmtId="0" fontId="0" fillId="0" borderId="0" xfId="48" applyAlignment="1">
      <alignment horizontal="left" wrapText="1"/>
      <protection/>
    </xf>
    <xf numFmtId="0" fontId="39" fillId="0" borderId="0" xfId="48" applyFont="1">
      <alignment/>
      <protection/>
    </xf>
    <xf numFmtId="0" fontId="0" fillId="0" borderId="0" xfId="48" applyFont="1">
      <alignment/>
      <protection/>
    </xf>
    <xf numFmtId="0" fontId="3" fillId="0" borderId="10" xfId="48" applyFont="1" applyBorder="1" applyAlignment="1">
      <alignment horizontal="center"/>
      <protection/>
    </xf>
    <xf numFmtId="0" fontId="32" fillId="0" borderId="10" xfId="48" applyFont="1" applyBorder="1" applyAlignment="1">
      <alignment horizontal="center"/>
      <protection/>
    </xf>
    <xf numFmtId="0" fontId="0" fillId="0" borderId="10" xfId="48" applyFont="1" applyBorder="1" applyAlignment="1">
      <alignment horizontal="center"/>
      <protection/>
    </xf>
    <xf numFmtId="0" fontId="40" fillId="0" borderId="0" xfId="48" applyFont="1">
      <alignment/>
      <protection/>
    </xf>
    <xf numFmtId="0" fontId="3" fillId="0" borderId="0" xfId="48" applyFont="1">
      <alignment/>
      <protection/>
    </xf>
    <xf numFmtId="0" fontId="0" fillId="0" borderId="0" xfId="0" applyBorder="1" applyAlignment="1">
      <alignment/>
    </xf>
    <xf numFmtId="0" fontId="32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3" fontId="0" fillId="0" borderId="0" xfId="48" applyNumberFormat="1" applyFont="1" applyFill="1" applyBorder="1" applyAlignment="1">
      <alignment horizontal="center"/>
      <protection/>
    </xf>
    <xf numFmtId="0" fontId="3" fillId="0" borderId="10" xfId="48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48" applyNumberFormat="1" applyBorder="1" applyAlignment="1">
      <alignment horizontal="center"/>
      <protection/>
    </xf>
    <xf numFmtId="0" fontId="0" fillId="0" borderId="10" xfId="0" applyFont="1" applyBorder="1" applyAlignment="1">
      <alignment horizontal="left" vertical="center" wrapText="1"/>
    </xf>
    <xf numFmtId="2" fontId="0" fillId="0" borderId="10" xfId="48" applyNumberFormat="1" applyFont="1" applyBorder="1" applyAlignment="1">
      <alignment horizontal="center"/>
      <protection/>
    </xf>
    <xf numFmtId="0" fontId="0" fillId="0" borderId="10" xfId="48" applyBorder="1" applyAlignment="1">
      <alignment horizontal="center"/>
      <protection/>
    </xf>
    <xf numFmtId="0" fontId="0" fillId="0" borderId="0" xfId="0" applyFont="1" applyBorder="1" applyAlignment="1">
      <alignment horizontal="left" vertical="center" wrapText="1"/>
    </xf>
    <xf numFmtId="0" fontId="38" fillId="0" borderId="0" xfId="48" applyFont="1" applyAlignment="1">
      <alignment horizontal="center" wrapText="1"/>
      <protection/>
    </xf>
    <xf numFmtId="0" fontId="32" fillId="0" borderId="14" xfId="48" applyFont="1" applyBorder="1">
      <alignment/>
      <protection/>
    </xf>
    <xf numFmtId="0" fontId="32" fillId="0" borderId="15" xfId="48" applyFont="1" applyBorder="1" applyAlignment="1">
      <alignment horizontal="center"/>
      <protection/>
    </xf>
    <xf numFmtId="0" fontId="32" fillId="0" borderId="17" xfId="48" applyFont="1" applyBorder="1" applyAlignment="1">
      <alignment horizontal="center"/>
      <protection/>
    </xf>
    <xf numFmtId="0" fontId="32" fillId="0" borderId="44" xfId="48" applyFont="1" applyBorder="1">
      <alignment/>
      <protection/>
    </xf>
    <xf numFmtId="165" fontId="32" fillId="0" borderId="45" xfId="48" applyNumberFormat="1" applyFont="1" applyBorder="1" applyAlignment="1">
      <alignment horizontal="center"/>
      <protection/>
    </xf>
    <xf numFmtId="165" fontId="32" fillId="0" borderId="46" xfId="48" applyNumberFormat="1" applyFont="1" applyBorder="1" applyAlignment="1">
      <alignment horizontal="center"/>
      <protection/>
    </xf>
    <xf numFmtId="0" fontId="32" fillId="0" borderId="21" xfId="48" applyFont="1" applyBorder="1">
      <alignment/>
      <protection/>
    </xf>
    <xf numFmtId="165" fontId="32" fillId="0" borderId="22" xfId="48" applyNumberFormat="1" applyFont="1" applyBorder="1" applyAlignment="1">
      <alignment horizontal="center"/>
      <protection/>
    </xf>
    <xf numFmtId="165" fontId="32" fillId="0" borderId="24" xfId="48" applyNumberFormat="1" applyFont="1" applyBorder="1" applyAlignment="1">
      <alignment horizontal="center"/>
      <protection/>
    </xf>
    <xf numFmtId="0" fontId="29" fillId="0" borderId="0" xfId="48" applyFont="1" applyAlignment="1">
      <alignment horizontal="center"/>
      <protection/>
    </xf>
    <xf numFmtId="0" fontId="0" fillId="0" borderId="0" xfId="48" applyFill="1" applyBorder="1">
      <alignment/>
      <protection/>
    </xf>
    <xf numFmtId="0" fontId="32" fillId="0" borderId="10" xfId="48" applyFont="1" applyFill="1" applyBorder="1" applyAlignment="1">
      <alignment horizontal="center"/>
      <protection/>
    </xf>
    <xf numFmtId="165" fontId="32" fillId="0" borderId="10" xfId="48" applyNumberFormat="1" applyFont="1" applyFill="1" applyBorder="1" applyAlignment="1">
      <alignment horizontal="center"/>
      <protection/>
    </xf>
    <xf numFmtId="0" fontId="41" fillId="0" borderId="0" xfId="48" applyFont="1">
      <alignment/>
      <protection/>
    </xf>
    <xf numFmtId="0" fontId="0" fillId="0" borderId="0" xfId="48" applyFill="1" applyBorder="1" applyAlignment="1">
      <alignment horizontal="center"/>
      <protection/>
    </xf>
    <xf numFmtId="0" fontId="32" fillId="0" borderId="0" xfId="48" applyFont="1" applyFill="1" applyBorder="1">
      <alignment/>
      <protection/>
    </xf>
    <xf numFmtId="0" fontId="42" fillId="0" borderId="0" xfId="0" applyFont="1" applyAlignment="1">
      <alignment vertical="center"/>
    </xf>
    <xf numFmtId="0" fontId="0" fillId="0" borderId="0" xfId="48" applyFont="1" applyFill="1" applyBorder="1">
      <alignment/>
      <protection/>
    </xf>
    <xf numFmtId="0" fontId="38" fillId="0" borderId="47" xfId="0" applyNumberFormat="1" applyFont="1" applyFill="1" applyBorder="1" applyAlignment="1" applyProtection="1">
      <alignment/>
      <protection/>
    </xf>
    <xf numFmtId="0" fontId="31" fillId="0" borderId="28" xfId="0" applyNumberFormat="1" applyFont="1" applyFill="1" applyBorder="1" applyAlignment="1" applyProtection="1">
      <alignment horizontal="center"/>
      <protection/>
    </xf>
    <xf numFmtId="0" fontId="31" fillId="0" borderId="27" xfId="0" applyNumberFormat="1" applyFont="1" applyFill="1" applyBorder="1" applyAlignment="1" applyProtection="1">
      <alignment/>
      <protection/>
    </xf>
    <xf numFmtId="0" fontId="32" fillId="0" borderId="48" xfId="0" applyNumberFormat="1" applyFont="1" applyFill="1" applyBorder="1" applyAlignment="1" applyProtection="1">
      <alignment horizontal="center"/>
      <protection/>
    </xf>
    <xf numFmtId="0" fontId="31" fillId="0" borderId="49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center"/>
      <protection/>
    </xf>
    <xf numFmtId="0" fontId="32" fillId="0" borderId="50" xfId="0" applyNumberFormat="1" applyFont="1" applyFill="1" applyBorder="1" applyAlignment="1" applyProtection="1">
      <alignment vertical="center" wrapText="1"/>
      <protection/>
    </xf>
    <xf numFmtId="0" fontId="32" fillId="0" borderId="51" xfId="0" applyNumberFormat="1" applyFont="1" applyFill="1" applyBorder="1" applyAlignment="1" applyProtection="1">
      <alignment horizontal="center"/>
      <protection/>
    </xf>
    <xf numFmtId="0" fontId="32" fillId="0" borderId="25" xfId="0" applyNumberFormat="1" applyFont="1" applyFill="1" applyBorder="1" applyAlignment="1" applyProtection="1">
      <alignment vertical="center" wrapText="1"/>
      <protection/>
    </xf>
    <xf numFmtId="0" fontId="32" fillId="0" borderId="26" xfId="0" applyNumberFormat="1" applyFont="1" applyFill="1" applyBorder="1" applyAlignment="1" applyProtection="1">
      <alignment horizontal="center"/>
      <protection/>
    </xf>
    <xf numFmtId="0" fontId="32" fillId="0" borderId="52" xfId="0" applyNumberFormat="1" applyFont="1" applyFill="1" applyBorder="1" applyAlignment="1" applyProtection="1">
      <alignment vertical="center" wrapText="1"/>
      <protection/>
    </xf>
    <xf numFmtId="0" fontId="32" fillId="0" borderId="53" xfId="0" applyNumberFormat="1" applyFont="1" applyFill="1" applyBorder="1" applyAlignment="1" applyProtection="1">
      <alignment horizontal="center"/>
      <protection/>
    </xf>
    <xf numFmtId="0" fontId="32" fillId="0" borderId="54" xfId="0" applyNumberFormat="1" applyFont="1" applyFill="1" applyBorder="1" applyAlignment="1" applyProtection="1">
      <alignment vertical="center" wrapText="1"/>
      <protection/>
    </xf>
    <xf numFmtId="0" fontId="32" fillId="0" borderId="55" xfId="0" applyNumberFormat="1" applyFont="1" applyFill="1" applyBorder="1" applyAlignment="1" applyProtection="1">
      <alignment horizontal="center"/>
      <protection/>
    </xf>
    <xf numFmtId="0" fontId="32" fillId="0" borderId="56" xfId="0" applyNumberFormat="1" applyFont="1" applyFill="1" applyBorder="1" applyAlignment="1" applyProtection="1">
      <alignment vertical="center" wrapText="1"/>
      <protection/>
    </xf>
    <xf numFmtId="0" fontId="32" fillId="0" borderId="57" xfId="0" applyNumberFormat="1" applyFont="1" applyFill="1" applyBorder="1" applyAlignment="1" applyProtection="1">
      <alignment horizontal="center"/>
      <protection/>
    </xf>
    <xf numFmtId="2" fontId="32" fillId="0" borderId="51" xfId="0" applyNumberFormat="1" applyFont="1" applyFill="1" applyBorder="1" applyAlignment="1" applyProtection="1">
      <alignment horizontal="center" wrapText="1"/>
      <protection/>
    </xf>
    <xf numFmtId="0" fontId="32" fillId="0" borderId="58" xfId="0" applyNumberFormat="1" applyFont="1" applyFill="1" applyBorder="1" applyAlignment="1" applyProtection="1">
      <alignment vertical="center" wrapText="1"/>
      <protection/>
    </xf>
    <xf numFmtId="2" fontId="32" fillId="0" borderId="59" xfId="0" applyNumberFormat="1" applyFont="1" applyFill="1" applyBorder="1" applyAlignment="1" applyProtection="1">
      <alignment horizontal="center" wrapText="1"/>
      <protection/>
    </xf>
    <xf numFmtId="0" fontId="32" fillId="0" borderId="60" xfId="0" applyNumberFormat="1" applyFont="1" applyFill="1" applyBorder="1" applyAlignment="1" applyProtection="1">
      <alignment vertical="center" wrapText="1"/>
      <protection/>
    </xf>
    <xf numFmtId="2" fontId="32" fillId="0" borderId="61" xfId="0" applyNumberFormat="1" applyFont="1" applyFill="1" applyBorder="1" applyAlignment="1" applyProtection="1">
      <alignment horizontal="center" wrapText="1"/>
      <protection/>
    </xf>
    <xf numFmtId="0" fontId="38" fillId="0" borderId="0" xfId="48" applyFont="1">
      <alignment/>
      <protection/>
    </xf>
    <xf numFmtId="3" fontId="3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3" fontId="3" fillId="0" borderId="10" xfId="48" applyNumberFormat="1" applyFont="1" applyFill="1" applyBorder="1" applyAlignment="1">
      <alignment horizontal="center"/>
      <protection/>
    </xf>
    <xf numFmtId="0" fontId="38" fillId="0" borderId="62" xfId="48" applyFont="1" applyBorder="1">
      <alignment/>
      <protection/>
    </xf>
    <xf numFmtId="0" fontId="0" fillId="0" borderId="63" xfId="48" applyBorder="1" applyAlignment="1">
      <alignment horizontal="center" wrapText="1"/>
      <protection/>
    </xf>
    <xf numFmtId="0" fontId="0" fillId="0" borderId="64" xfId="48" applyFont="1" applyBorder="1" applyAlignment="1">
      <alignment horizontal="center" wrapText="1"/>
      <protection/>
    </xf>
    <xf numFmtId="0" fontId="0" fillId="0" borderId="64" xfId="48" applyFill="1" applyBorder="1" applyAlignment="1">
      <alignment horizontal="center" wrapText="1"/>
      <protection/>
    </xf>
    <xf numFmtId="0" fontId="0" fillId="0" borderId="65" xfId="48" applyFill="1" applyBorder="1" applyAlignment="1">
      <alignment horizontal="center" wrapText="1"/>
      <protection/>
    </xf>
    <xf numFmtId="0" fontId="31" fillId="0" borderId="63" xfId="48" applyFont="1" applyBorder="1" applyAlignment="1">
      <alignment horizontal="center" wrapText="1"/>
      <protection/>
    </xf>
    <xf numFmtId="0" fontId="31" fillId="0" borderId="65" xfId="48" applyFont="1" applyFill="1" applyBorder="1" applyAlignment="1">
      <alignment horizont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2" fontId="0" fillId="17" borderId="14" xfId="48" applyNumberFormat="1" applyFill="1" applyBorder="1" applyAlignment="1">
      <alignment horizontal="center"/>
      <protection/>
    </xf>
    <xf numFmtId="0" fontId="0" fillId="24" borderId="15" xfId="0" applyFill="1" applyBorder="1" applyAlignment="1">
      <alignment horizontal="center" vertical="center"/>
    </xf>
    <xf numFmtId="0" fontId="0" fillId="0" borderId="15" xfId="48" applyFill="1" applyBorder="1" applyAlignment="1">
      <alignment horizontal="center"/>
      <protection/>
    </xf>
    <xf numFmtId="2" fontId="0" fillId="17" borderId="17" xfId="48" applyNumberFormat="1" applyFill="1" applyBorder="1" applyAlignment="1">
      <alignment horizontal="center"/>
      <protection/>
    </xf>
    <xf numFmtId="0" fontId="0" fillId="0" borderId="15" xfId="0" applyFill="1" applyBorder="1" applyAlignment="1">
      <alignment horizontal="center" vertical="center"/>
    </xf>
    <xf numFmtId="0" fontId="31" fillId="17" borderId="14" xfId="48" applyFont="1" applyFill="1" applyBorder="1" applyAlignment="1">
      <alignment horizontal="center" wrapText="1"/>
      <protection/>
    </xf>
    <xf numFmtId="0" fontId="31" fillId="17" borderId="17" xfId="48" applyFont="1" applyFill="1" applyBorder="1" applyAlignment="1">
      <alignment horizontal="center" wrapText="1"/>
      <protection/>
    </xf>
    <xf numFmtId="0" fontId="0" fillId="0" borderId="66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2" fontId="0" fillId="17" borderId="21" xfId="48" applyNumberFormat="1" applyFill="1" applyBorder="1" applyAlignment="1">
      <alignment horizontal="center"/>
      <protection/>
    </xf>
    <xf numFmtId="0" fontId="0" fillId="24" borderId="22" xfId="0" applyFill="1" applyBorder="1" applyAlignment="1">
      <alignment horizontal="center" vertical="center"/>
    </xf>
    <xf numFmtId="0" fontId="0" fillId="0" borderId="22" xfId="48" applyFill="1" applyBorder="1" applyAlignment="1">
      <alignment horizontal="center"/>
      <protection/>
    </xf>
    <xf numFmtId="2" fontId="0" fillId="17" borderId="24" xfId="48" applyNumberFormat="1" applyFill="1" applyBorder="1" applyAlignment="1">
      <alignment horizontal="center"/>
      <protection/>
    </xf>
    <xf numFmtId="0" fontId="0" fillId="0" borderId="22" xfId="0" applyFill="1" applyBorder="1" applyAlignment="1">
      <alignment horizontal="center" vertical="center"/>
    </xf>
    <xf numFmtId="0" fontId="31" fillId="17" borderId="21" xfId="48" applyFont="1" applyFill="1" applyBorder="1" applyAlignment="1">
      <alignment horizontal="center" wrapText="1"/>
      <protection/>
    </xf>
    <xf numFmtId="0" fontId="31" fillId="17" borderId="24" xfId="48" applyFont="1" applyFill="1" applyBorder="1" applyAlignment="1">
      <alignment horizontal="center" wrapText="1"/>
      <protection/>
    </xf>
    <xf numFmtId="0" fontId="0" fillId="0" borderId="25" xfId="48" applyBorder="1">
      <alignment/>
      <protection/>
    </xf>
    <xf numFmtId="0" fontId="0" fillId="0" borderId="67" xfId="48" applyBorder="1">
      <alignment/>
      <protection/>
    </xf>
    <xf numFmtId="0" fontId="3" fillId="0" borderId="25" xfId="48" applyFont="1" applyBorder="1" applyAlignment="1">
      <alignment horizontal="center"/>
      <protection/>
    </xf>
    <xf numFmtId="0" fontId="3" fillId="0" borderId="11" xfId="48" applyFont="1" applyBorder="1" applyAlignment="1">
      <alignment horizontal="center"/>
      <protection/>
    </xf>
    <xf numFmtId="0" fontId="3" fillId="0" borderId="11" xfId="48" applyFont="1" applyFill="1" applyBorder="1" applyAlignment="1">
      <alignment horizontal="center"/>
      <protection/>
    </xf>
    <xf numFmtId="0" fontId="3" fillId="0" borderId="26" xfId="48" applyFont="1" applyFill="1" applyBorder="1" applyAlignment="1">
      <alignment horizontal="center"/>
      <protection/>
    </xf>
    <xf numFmtId="0" fontId="31" fillId="0" borderId="68" xfId="48" applyFont="1" applyBorder="1" applyAlignment="1">
      <alignment horizontal="center"/>
      <protection/>
    </xf>
    <xf numFmtId="0" fontId="31" fillId="0" borderId="69" xfId="48" applyFont="1" applyBorder="1" applyAlignment="1">
      <alignment horizontal="center"/>
      <protection/>
    </xf>
    <xf numFmtId="0" fontId="0" fillId="24" borderId="70" xfId="0" applyFont="1" applyFill="1" applyBorder="1" applyAlignment="1">
      <alignment horizontal="center" vertical="center" wrapText="1"/>
    </xf>
    <xf numFmtId="2" fontId="0" fillId="17" borderId="18" xfId="48" applyNumberFormat="1" applyFill="1" applyBorder="1" applyAlignment="1">
      <alignment horizontal="center"/>
      <protection/>
    </xf>
    <xf numFmtId="0" fontId="0" fillId="24" borderId="10" xfId="0" applyFill="1" applyBorder="1" applyAlignment="1">
      <alignment horizontal="center" vertical="center"/>
    </xf>
    <xf numFmtId="0" fontId="0" fillId="17" borderId="10" xfId="48" applyFill="1" applyBorder="1" applyAlignment="1">
      <alignment horizontal="center"/>
      <protection/>
    </xf>
    <xf numFmtId="0" fontId="0" fillId="17" borderId="20" xfId="48" applyFill="1" applyBorder="1" applyAlignment="1">
      <alignment horizontal="center"/>
      <protection/>
    </xf>
    <xf numFmtId="2" fontId="0" fillId="17" borderId="71" xfId="48" applyNumberFormat="1" applyFill="1" applyBorder="1" applyAlignment="1">
      <alignment horizontal="center"/>
      <protection/>
    </xf>
    <xf numFmtId="0" fontId="0" fillId="0" borderId="10" xfId="0" applyFill="1" applyBorder="1" applyAlignment="1">
      <alignment horizontal="center" vertical="center"/>
    </xf>
    <xf numFmtId="0" fontId="0" fillId="17" borderId="18" xfId="48" applyFill="1" applyBorder="1" applyAlignment="1">
      <alignment horizontal="center"/>
      <protection/>
    </xf>
    <xf numFmtId="0" fontId="4" fillId="17" borderId="70" xfId="0" applyFont="1" applyFill="1" applyBorder="1" applyAlignment="1">
      <alignment/>
    </xf>
    <xf numFmtId="2" fontId="0" fillId="0" borderId="18" xfId="48" applyNumberFormat="1" applyFill="1" applyBorder="1" applyAlignment="1">
      <alignment horizontal="center"/>
      <protection/>
    </xf>
    <xf numFmtId="0" fontId="0" fillId="0" borderId="10" xfId="48" applyFill="1" applyBorder="1" applyAlignment="1">
      <alignment horizontal="center"/>
      <protection/>
    </xf>
    <xf numFmtId="0" fontId="0" fillId="0" borderId="20" xfId="48" applyFill="1" applyBorder="1" applyAlignment="1">
      <alignment horizontal="center"/>
      <protection/>
    </xf>
    <xf numFmtId="165" fontId="0" fillId="0" borderId="18" xfId="48" applyNumberFormat="1" applyFill="1" applyBorder="1" applyAlignment="1">
      <alignment horizontal="center"/>
      <protection/>
    </xf>
    <xf numFmtId="2" fontId="0" fillId="0" borderId="26" xfId="48" applyNumberFormat="1" applyFill="1" applyBorder="1" applyAlignment="1">
      <alignment horizontal="center"/>
      <protection/>
    </xf>
    <xf numFmtId="0" fontId="43" fillId="0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17" borderId="10" xfId="0" applyFill="1" applyBorder="1" applyAlignment="1">
      <alignment horizontal="center" vertical="center"/>
    </xf>
    <xf numFmtId="0" fontId="0" fillId="17" borderId="70" xfId="0" applyFill="1" applyBorder="1" applyAlignment="1">
      <alignment/>
    </xf>
    <xf numFmtId="0" fontId="0" fillId="0" borderId="18" xfId="48" applyFill="1" applyBorder="1" applyAlignment="1">
      <alignment horizontal="center"/>
      <protection/>
    </xf>
    <xf numFmtId="20" fontId="0" fillId="0" borderId="0" xfId="48" applyNumberFormat="1" applyFill="1" applyBorder="1" applyAlignment="1">
      <alignment horizontal="center"/>
      <protection/>
    </xf>
    <xf numFmtId="0" fontId="0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4" fillId="24" borderId="70" xfId="0" applyFont="1" applyFill="1" applyBorder="1" applyAlignment="1">
      <alignment horizontal="center" vertical="center"/>
    </xf>
    <xf numFmtId="0" fontId="0" fillId="24" borderId="10" xfId="48" applyFill="1" applyBorder="1" applyAlignment="1">
      <alignment horizontal="center"/>
      <protection/>
    </xf>
    <xf numFmtId="0" fontId="0" fillId="24" borderId="20" xfId="48" applyFill="1" applyBorder="1" applyAlignment="1">
      <alignment horizontal="center"/>
      <protection/>
    </xf>
    <xf numFmtId="0" fontId="0" fillId="24" borderId="18" xfId="0" applyFill="1" applyBorder="1" applyAlignment="1">
      <alignment horizontal="center" vertical="center"/>
    </xf>
    <xf numFmtId="0" fontId="4" fillId="17" borderId="70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25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0" fillId="17" borderId="10" xfId="48" applyNumberFormat="1" applyFill="1" applyBorder="1" applyAlignment="1">
      <alignment horizontal="center"/>
      <protection/>
    </xf>
    <xf numFmtId="2" fontId="0" fillId="17" borderId="20" xfId="48" applyNumberFormat="1" applyFill="1" applyBorder="1" applyAlignment="1">
      <alignment horizontal="center"/>
      <protection/>
    </xf>
    <xf numFmtId="0" fontId="0" fillId="25" borderId="22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0" borderId="24" xfId="48" applyFill="1" applyBorder="1" applyAlignment="1">
      <alignment horizontal="center"/>
      <protection/>
    </xf>
    <xf numFmtId="0" fontId="0" fillId="16" borderId="21" xfId="0" applyFont="1" applyFill="1" applyBorder="1" applyAlignment="1">
      <alignment/>
    </xf>
    <xf numFmtId="0" fontId="0" fillId="16" borderId="22" xfId="0" applyFont="1" applyFill="1" applyBorder="1" applyAlignment="1">
      <alignment/>
    </xf>
    <xf numFmtId="0" fontId="0" fillId="17" borderId="24" xfId="0" applyFill="1" applyBorder="1" applyAlignment="1">
      <alignment horizontal="center"/>
    </xf>
    <xf numFmtId="165" fontId="0" fillId="0" borderId="21" xfId="48" applyNumberFormat="1" applyFill="1" applyBorder="1" applyAlignment="1">
      <alignment horizontal="center"/>
      <protection/>
    </xf>
    <xf numFmtId="2" fontId="0" fillId="0" borderId="69" xfId="48" applyNumberFormat="1" applyFill="1" applyBorder="1" applyAlignment="1">
      <alignment horizontal="center"/>
      <protection/>
    </xf>
    <xf numFmtId="0" fontId="3" fillId="0" borderId="0" xfId="48" applyFont="1" applyBorder="1" applyAlignment="1">
      <alignment horizontal="center" vertical="center"/>
      <protection/>
    </xf>
    <xf numFmtId="2" fontId="0" fillId="0" borderId="0" xfId="48" applyNumberFormat="1" applyFill="1" applyBorder="1" applyAlignment="1">
      <alignment horizontal="center"/>
      <protection/>
    </xf>
    <xf numFmtId="2" fontId="0" fillId="11" borderId="0" xfId="48" applyNumberForma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2" fontId="0" fillId="25" borderId="0" xfId="48" applyNumberFormat="1" applyFill="1" applyBorder="1" applyAlignment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48" applyBorder="1" applyAlignment="1">
      <alignment horizontal="center" vertical="center"/>
      <protection/>
    </xf>
    <xf numFmtId="0" fontId="0" fillId="0" borderId="47" xfId="48" applyFont="1" applyFill="1" applyBorder="1" applyAlignment="1">
      <alignment/>
      <protection/>
    </xf>
    <xf numFmtId="0" fontId="0" fillId="0" borderId="0" xfId="48" applyFill="1" applyBorder="1" applyAlignment="1">
      <alignment/>
      <protection/>
    </xf>
    <xf numFmtId="0" fontId="38" fillId="0" borderId="0" xfId="48" applyFont="1" applyFill="1" applyBorder="1" applyAlignment="1">
      <alignment horizontal="left" vertical="center"/>
      <protection/>
    </xf>
    <xf numFmtId="0" fontId="3" fillId="0" borderId="28" xfId="48" applyFont="1" applyBorder="1" applyAlignment="1">
      <alignment horizontal="center"/>
      <protection/>
    </xf>
    <xf numFmtId="0" fontId="3" fillId="0" borderId="72" xfId="48" applyFont="1" applyBorder="1" applyAlignment="1">
      <alignment horizontal="center"/>
      <protection/>
    </xf>
    <xf numFmtId="0" fontId="0" fillId="0" borderId="73" xfId="48" applyFill="1" applyBorder="1" applyAlignment="1">
      <alignment horizontal="center"/>
      <protection/>
    </xf>
    <xf numFmtId="0" fontId="0" fillId="0" borderId="74" xfId="48" applyFill="1" applyBorder="1" applyAlignment="1">
      <alignment horizontal="left"/>
      <protection/>
    </xf>
    <xf numFmtId="0" fontId="0" fillId="0" borderId="67" xfId="48" applyFill="1" applyBorder="1" applyAlignment="1">
      <alignment horizontal="left"/>
      <protection/>
    </xf>
    <xf numFmtId="0" fontId="0" fillId="0" borderId="75" xfId="48" applyFill="1" applyBorder="1" applyAlignment="1">
      <alignment horizontal="left"/>
      <protection/>
    </xf>
    <xf numFmtId="0" fontId="0" fillId="0" borderId="67" xfId="48" applyFill="1" applyBorder="1" applyAlignment="1">
      <alignment horizontal="center"/>
      <protection/>
    </xf>
    <xf numFmtId="0" fontId="0" fillId="0" borderId="76" xfId="48" applyFill="1" applyBorder="1" applyAlignment="1">
      <alignment horizontal="center"/>
      <protection/>
    </xf>
    <xf numFmtId="0" fontId="0" fillId="0" borderId="71" xfId="48" applyFill="1" applyBorder="1" applyAlignment="1">
      <alignment horizontal="left"/>
      <protection/>
    </xf>
    <xf numFmtId="0" fontId="0" fillId="0" borderId="70" xfId="48" applyFill="1" applyBorder="1" applyAlignment="1">
      <alignment horizontal="left"/>
      <protection/>
    </xf>
    <xf numFmtId="0" fontId="0" fillId="0" borderId="77" xfId="48" applyFill="1" applyBorder="1" applyAlignment="1">
      <alignment horizontal="left"/>
      <protection/>
    </xf>
    <xf numFmtId="0" fontId="0" fillId="0" borderId="70" xfId="48" applyFill="1" applyBorder="1" applyAlignment="1">
      <alignment horizontal="center"/>
      <protection/>
    </xf>
    <xf numFmtId="0" fontId="0" fillId="0" borderId="76" xfId="48" applyFont="1" applyFill="1" applyBorder="1" applyAlignment="1">
      <alignment horizontal="center"/>
      <protection/>
    </xf>
    <xf numFmtId="0" fontId="0" fillId="0" borderId="78" xfId="48" applyFill="1" applyBorder="1" applyAlignment="1">
      <alignment horizontal="left"/>
      <protection/>
    </xf>
    <xf numFmtId="0" fontId="0" fillId="0" borderId="79" xfId="48" applyFill="1" applyBorder="1" applyAlignment="1">
      <alignment horizontal="left"/>
      <protection/>
    </xf>
    <xf numFmtId="0" fontId="0" fillId="0" borderId="80" xfId="48" applyFill="1" applyBorder="1" applyAlignment="1">
      <alignment horizontal="left"/>
      <protection/>
    </xf>
    <xf numFmtId="0" fontId="0" fillId="0" borderId="79" xfId="48" applyFill="1" applyBorder="1" applyAlignment="1">
      <alignment horizontal="center"/>
      <protection/>
    </xf>
    <xf numFmtId="0" fontId="0" fillId="0" borderId="81" xfId="48" applyFill="1" applyBorder="1" applyAlignment="1">
      <alignment horizontal="center"/>
      <protection/>
    </xf>
    <xf numFmtId="0" fontId="0" fillId="0" borderId="76" xfId="48" applyFill="1" applyBorder="1">
      <alignment/>
      <protection/>
    </xf>
    <xf numFmtId="0" fontId="3" fillId="0" borderId="27" xfId="48" applyFont="1" applyFill="1" applyBorder="1" applyAlignment="1">
      <alignment horizontal="left"/>
      <protection/>
    </xf>
    <xf numFmtId="0" fontId="0" fillId="0" borderId="82" xfId="48" applyFill="1" applyBorder="1" applyAlignment="1">
      <alignment horizontal="left"/>
      <protection/>
    </xf>
    <xf numFmtId="0" fontId="0" fillId="0" borderId="72" xfId="48" applyFill="1" applyBorder="1" applyAlignment="1">
      <alignment horizontal="left"/>
      <protection/>
    </xf>
    <xf numFmtId="0" fontId="3" fillId="0" borderId="82" xfId="48" applyFont="1" applyFill="1" applyBorder="1" applyAlignment="1">
      <alignment horizontal="center"/>
      <protection/>
    </xf>
    <xf numFmtId="0" fontId="0" fillId="0" borderId="28" xfId="48" applyFill="1" applyBorder="1" applyAlignment="1">
      <alignment horizontal="center"/>
      <protection/>
    </xf>
    <xf numFmtId="0" fontId="0" fillId="0" borderId="83" xfId="48" applyFill="1" applyBorder="1">
      <alignment/>
      <protection/>
    </xf>
    <xf numFmtId="0" fontId="0" fillId="0" borderId="84" xfId="48" applyFill="1" applyBorder="1" applyAlignment="1">
      <alignment horizontal="left"/>
      <protection/>
    </xf>
    <xf numFmtId="0" fontId="0" fillId="0" borderId="85" xfId="48" applyFill="1" applyBorder="1" applyAlignment="1">
      <alignment horizontal="left"/>
      <protection/>
    </xf>
    <xf numFmtId="0" fontId="0" fillId="0" borderId="39" xfId="48" applyFill="1" applyBorder="1" applyAlignment="1">
      <alignment horizontal="left"/>
      <protection/>
    </xf>
    <xf numFmtId="0" fontId="3" fillId="0" borderId="85" xfId="48" applyFont="1" applyFill="1" applyBorder="1" applyAlignment="1">
      <alignment horizontal="center"/>
      <protection/>
    </xf>
    <xf numFmtId="0" fontId="0" fillId="0" borderId="37" xfId="48" applyFill="1" applyBorder="1" applyAlignment="1">
      <alignment horizontal="center"/>
      <protection/>
    </xf>
    <xf numFmtId="0" fontId="3" fillId="0" borderId="86" xfId="48" applyFont="1" applyBorder="1" applyAlignment="1">
      <alignment horizontal="center"/>
      <protection/>
    </xf>
    <xf numFmtId="0" fontId="3" fillId="0" borderId="86" xfId="48" applyFont="1" applyBorder="1" applyAlignment="1">
      <alignment horizontal="center" wrapText="1"/>
      <protection/>
    </xf>
    <xf numFmtId="0" fontId="0" fillId="0" borderId="73" xfId="48" applyFont="1" applyFill="1" applyBorder="1" applyAlignment="1">
      <alignment horizontal="center"/>
      <protection/>
    </xf>
    <xf numFmtId="0" fontId="0" fillId="0" borderId="12" xfId="48" applyFill="1" applyBorder="1" applyAlignment="1">
      <alignment horizontal="left"/>
      <protection/>
    </xf>
    <xf numFmtId="0" fontId="0" fillId="0" borderId="13" xfId="48" applyFill="1" applyBorder="1" applyAlignment="1">
      <alignment horizontal="left"/>
      <protection/>
    </xf>
    <xf numFmtId="0" fontId="0" fillId="0" borderId="87" xfId="48" applyFill="1" applyBorder="1" applyAlignment="1">
      <alignment horizontal="left"/>
      <protection/>
    </xf>
    <xf numFmtId="0" fontId="0" fillId="0" borderId="16" xfId="48" applyFill="1" applyBorder="1" applyAlignment="1">
      <alignment horizontal="center"/>
      <protection/>
    </xf>
    <xf numFmtId="0" fontId="0" fillId="0" borderId="88" xfId="48" applyFont="1" applyFill="1" applyBorder="1" applyAlignment="1">
      <alignment horizontal="center"/>
      <protection/>
    </xf>
    <xf numFmtId="179" fontId="0" fillId="0" borderId="13" xfId="48" applyNumberFormat="1" applyFill="1" applyBorder="1">
      <alignment/>
      <protection/>
    </xf>
    <xf numFmtId="171" fontId="0" fillId="0" borderId="88" xfId="48" applyNumberFormat="1" applyFill="1" applyBorder="1">
      <alignment/>
      <protection/>
    </xf>
    <xf numFmtId="0" fontId="0" fillId="0" borderId="19" xfId="48" applyFill="1" applyBorder="1" applyAlignment="1">
      <alignment horizontal="center"/>
      <protection/>
    </xf>
    <xf numFmtId="179" fontId="0" fillId="0" borderId="67" xfId="48" applyNumberFormat="1" applyFill="1" applyBorder="1">
      <alignment/>
      <protection/>
    </xf>
    <xf numFmtId="171" fontId="0" fillId="0" borderId="76" xfId="48" applyNumberFormat="1" applyFill="1" applyBorder="1">
      <alignment/>
      <protection/>
    </xf>
    <xf numFmtId="0" fontId="0" fillId="0" borderId="36" xfId="48" applyFill="1" applyBorder="1" applyAlignment="1">
      <alignment horizontal="center"/>
      <protection/>
    </xf>
    <xf numFmtId="0" fontId="0" fillId="0" borderId="81" xfId="48" applyFont="1" applyFill="1" applyBorder="1" applyAlignment="1">
      <alignment horizontal="center"/>
      <protection/>
    </xf>
    <xf numFmtId="179" fontId="0" fillId="0" borderId="0" xfId="48" applyNumberFormat="1" applyFill="1" applyBorder="1">
      <alignment/>
      <protection/>
    </xf>
    <xf numFmtId="171" fontId="0" fillId="0" borderId="81" xfId="48" applyNumberFormat="1" applyFill="1" applyBorder="1">
      <alignment/>
      <protection/>
    </xf>
    <xf numFmtId="0" fontId="3" fillId="0" borderId="82" xfId="48" applyFont="1" applyFill="1" applyBorder="1" applyAlignment="1">
      <alignment horizontal="left"/>
      <protection/>
    </xf>
    <xf numFmtId="0" fontId="3" fillId="0" borderId="72" xfId="48" applyFont="1" applyFill="1" applyBorder="1" applyAlignment="1">
      <alignment horizontal="left"/>
      <protection/>
    </xf>
    <xf numFmtId="0" fontId="3" fillId="0" borderId="31" xfId="48" applyFont="1" applyFill="1" applyBorder="1" applyAlignment="1">
      <alignment horizontal="center"/>
      <protection/>
    </xf>
    <xf numFmtId="0" fontId="3" fillId="0" borderId="28" xfId="48" applyFont="1" applyFill="1" applyBorder="1" applyAlignment="1">
      <alignment horizontal="center"/>
      <protection/>
    </xf>
    <xf numFmtId="179" fontId="0" fillId="0" borderId="82" xfId="48" applyNumberFormat="1" applyFont="1" applyFill="1" applyBorder="1">
      <alignment/>
      <protection/>
    </xf>
    <xf numFmtId="171" fontId="0" fillId="0" borderId="28" xfId="48" applyNumberFormat="1" applyFont="1" applyFill="1" applyBorder="1">
      <alignment/>
      <protection/>
    </xf>
    <xf numFmtId="0" fontId="0" fillId="0" borderId="32" xfId="48" applyFill="1" applyBorder="1">
      <alignment/>
      <protection/>
    </xf>
    <xf numFmtId="0" fontId="0" fillId="0" borderId="73" xfId="48" applyFill="1" applyBorder="1">
      <alignment/>
      <protection/>
    </xf>
    <xf numFmtId="0" fontId="0" fillId="0" borderId="66" xfId="48" applyFill="1" applyBorder="1" applyAlignment="1">
      <alignment horizontal="left"/>
      <protection/>
    </xf>
    <xf numFmtId="0" fontId="0" fillId="0" borderId="89" xfId="48" applyFill="1" applyBorder="1" applyAlignment="1">
      <alignment horizontal="left"/>
      <protection/>
    </xf>
    <xf numFmtId="0" fontId="0" fillId="0" borderId="90" xfId="48" applyFill="1" applyBorder="1" applyAlignment="1">
      <alignment horizontal="left"/>
      <protection/>
    </xf>
    <xf numFmtId="0" fontId="0" fillId="0" borderId="23" xfId="48" applyFill="1" applyBorder="1">
      <alignment/>
      <protection/>
    </xf>
    <xf numFmtId="0" fontId="0" fillId="0" borderId="89" xfId="48" applyFill="1" applyBorder="1">
      <alignment/>
      <protection/>
    </xf>
    <xf numFmtId="0" fontId="0" fillId="0" borderId="30" xfId="48" applyBorder="1">
      <alignment/>
      <protection/>
    </xf>
    <xf numFmtId="0" fontId="3" fillId="0" borderId="48" xfId="48" applyFont="1" applyFill="1" applyBorder="1">
      <alignment/>
      <protection/>
    </xf>
    <xf numFmtId="0" fontId="3" fillId="0" borderId="0" xfId="48" applyFont="1" applyBorder="1">
      <alignment/>
      <protection/>
    </xf>
    <xf numFmtId="0" fontId="31" fillId="0" borderId="14" xfId="48" applyFont="1" applyBorder="1">
      <alignment/>
      <protection/>
    </xf>
    <xf numFmtId="173" fontId="0" fillId="0" borderId="17" xfId="48" applyNumberFormat="1" applyFill="1" applyBorder="1">
      <alignment/>
      <protection/>
    </xf>
    <xf numFmtId="0" fontId="31" fillId="0" borderId="18" xfId="48" applyFont="1" applyBorder="1">
      <alignment/>
      <protection/>
    </xf>
    <xf numFmtId="173" fontId="0" fillId="0" borderId="20" xfId="48" applyNumberFormat="1" applyFill="1" applyBorder="1">
      <alignment/>
      <protection/>
    </xf>
    <xf numFmtId="0" fontId="31" fillId="0" borderId="21" xfId="48" applyFont="1" applyBorder="1">
      <alignment/>
      <protection/>
    </xf>
    <xf numFmtId="174" fontId="0" fillId="0" borderId="24" xfId="48" applyNumberFormat="1" applyFill="1" applyBorder="1">
      <alignment/>
      <protection/>
    </xf>
    <xf numFmtId="0" fontId="38" fillId="0" borderId="0" xfId="48" applyFont="1" applyFill="1" applyBorder="1">
      <alignment/>
      <protection/>
    </xf>
    <xf numFmtId="0" fontId="3" fillId="0" borderId="27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16" borderId="13" xfId="0" applyFont="1" applyFill="1" applyBorder="1" applyAlignment="1">
      <alignment horizontal="center" vertical="center"/>
    </xf>
    <xf numFmtId="0" fontId="0" fillId="16" borderId="87" xfId="0" applyFont="1" applyFill="1" applyBorder="1" applyAlignment="1">
      <alignment horizontal="center" vertical="center"/>
    </xf>
    <xf numFmtId="0" fontId="28" fillId="0" borderId="62" xfId="0" applyFont="1" applyBorder="1" applyAlignment="1">
      <alignment horizontal="center" wrapText="1"/>
    </xf>
    <xf numFmtId="0" fontId="28" fillId="0" borderId="92" xfId="0" applyFont="1" applyBorder="1" applyAlignment="1">
      <alignment horizontal="center" wrapText="1"/>
    </xf>
    <xf numFmtId="0" fontId="28" fillId="0" borderId="93" xfId="0" applyFont="1" applyBorder="1" applyAlignment="1">
      <alignment horizontal="center" wrapText="1"/>
    </xf>
    <xf numFmtId="0" fontId="28" fillId="0" borderId="47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94" xfId="0" applyFont="1" applyBorder="1" applyAlignment="1">
      <alignment horizontal="center" wrapText="1"/>
    </xf>
    <xf numFmtId="0" fontId="28" fillId="0" borderId="84" xfId="0" applyFont="1" applyBorder="1" applyAlignment="1">
      <alignment horizontal="center" wrapText="1"/>
    </xf>
    <xf numFmtId="0" fontId="28" fillId="0" borderId="85" xfId="0" applyFont="1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8" fillId="0" borderId="0" xfId="48" applyFont="1" applyAlignment="1">
      <alignment horizontal="left" wrapText="1"/>
      <protection/>
    </xf>
    <xf numFmtId="0" fontId="31" fillId="0" borderId="27" xfId="48" applyFont="1" applyBorder="1" applyAlignment="1">
      <alignment horizontal="left" vertical="center"/>
      <protection/>
    </xf>
    <xf numFmtId="0" fontId="31" fillId="0" borderId="82" xfId="48" applyFont="1" applyBorder="1" applyAlignment="1">
      <alignment horizontal="left" vertical="center"/>
      <protection/>
    </xf>
    <xf numFmtId="0" fontId="31" fillId="0" borderId="72" xfId="48" applyFont="1" applyBorder="1" applyAlignment="1">
      <alignment horizontal="left" vertical="center"/>
      <protection/>
    </xf>
    <xf numFmtId="0" fontId="31" fillId="0" borderId="49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35" fillId="0" borderId="84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 wrapText="1"/>
    </xf>
    <xf numFmtId="0" fontId="35" fillId="0" borderId="83" xfId="0" applyFont="1" applyBorder="1" applyAlignment="1">
      <alignment horizontal="center" vertical="center" wrapText="1"/>
    </xf>
    <xf numFmtId="0" fontId="32" fillId="0" borderId="27" xfId="48" applyFont="1" applyBorder="1" applyAlignment="1">
      <alignment horizontal="center"/>
      <protection/>
    </xf>
    <xf numFmtId="0" fontId="32" fillId="0" borderId="82" xfId="48" applyFont="1" applyBorder="1" applyAlignment="1">
      <alignment horizontal="center"/>
      <protection/>
    </xf>
    <xf numFmtId="0" fontId="32" fillId="0" borderId="72" xfId="48" applyFont="1" applyBorder="1" applyAlignment="1">
      <alignment horizontal="center"/>
      <protection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2" fillId="24" borderId="36" xfId="0" applyNumberFormat="1" applyFont="1" applyFill="1" applyBorder="1" applyAlignment="1" applyProtection="1">
      <alignment horizontal="center" vertical="center" wrapText="1"/>
      <protection/>
    </xf>
    <xf numFmtId="0" fontId="32" fillId="24" borderId="79" xfId="0" applyNumberFormat="1" applyFont="1" applyFill="1" applyBorder="1" applyAlignment="1" applyProtection="1">
      <alignment horizontal="center" vertical="center" wrapText="1"/>
      <protection/>
    </xf>
    <xf numFmtId="0" fontId="32" fillId="24" borderId="95" xfId="0" applyNumberFormat="1" applyFont="1" applyFill="1" applyBorder="1" applyAlignment="1" applyProtection="1">
      <alignment horizontal="center" vertical="center" wrapText="1"/>
      <protection/>
    </xf>
    <xf numFmtId="0" fontId="32" fillId="24" borderId="32" xfId="0" applyNumberFormat="1" applyFont="1" applyFill="1" applyBorder="1" applyAlignment="1" applyProtection="1">
      <alignment horizontal="center" vertical="center" wrapText="1"/>
      <protection/>
    </xf>
    <xf numFmtId="0" fontId="32" fillId="24" borderId="67" xfId="0" applyNumberFormat="1" applyFont="1" applyFill="1" applyBorder="1" applyAlignment="1" applyProtection="1">
      <alignment horizontal="center" vertical="center" wrapText="1"/>
      <protection/>
    </xf>
    <xf numFmtId="0" fontId="32" fillId="24" borderId="96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48" applyFont="1" applyBorder="1" applyAlignment="1">
      <alignment horizontal="center"/>
      <protection/>
    </xf>
    <xf numFmtId="0" fontId="3" fillId="0" borderId="92" xfId="48" applyFont="1" applyBorder="1" applyAlignment="1">
      <alignment horizontal="center"/>
      <protection/>
    </xf>
    <xf numFmtId="0" fontId="3" fillId="0" borderId="93" xfId="48" applyFont="1" applyBorder="1" applyAlignment="1">
      <alignment horizontal="center"/>
      <protection/>
    </xf>
    <xf numFmtId="0" fontId="39" fillId="0" borderId="62" xfId="48" applyFont="1" applyFill="1" applyBorder="1" applyAlignment="1">
      <alignment horizontal="center"/>
      <protection/>
    </xf>
    <xf numFmtId="0" fontId="39" fillId="0" borderId="92" xfId="48" applyFont="1" applyFill="1" applyBorder="1" applyAlignment="1">
      <alignment horizontal="center"/>
      <protection/>
    </xf>
    <xf numFmtId="0" fontId="39" fillId="0" borderId="93" xfId="0" applyFont="1" applyBorder="1" applyAlignment="1">
      <alignment/>
    </xf>
    <xf numFmtId="0" fontId="31" fillId="0" borderId="27" xfId="48" applyFont="1" applyFill="1" applyBorder="1" applyAlignment="1">
      <alignment horizontal="center"/>
      <protection/>
    </xf>
    <xf numFmtId="0" fontId="31" fillId="0" borderId="82" xfId="48" applyFont="1" applyFill="1" applyBorder="1" applyAlignment="1">
      <alignment horizontal="center"/>
      <protection/>
    </xf>
    <xf numFmtId="0" fontId="31" fillId="0" borderId="72" xfId="0" applyFont="1" applyBorder="1" applyAlignment="1">
      <alignment/>
    </xf>
    <xf numFmtId="0" fontId="31" fillId="0" borderId="27" xfId="48" applyFont="1" applyBorder="1" applyAlignment="1">
      <alignment horizontal="center"/>
      <protection/>
    </xf>
    <xf numFmtId="0" fontId="31" fillId="0" borderId="72" xfId="48" applyFont="1" applyBorder="1" applyAlignment="1">
      <alignment horizontal="center"/>
      <protection/>
    </xf>
    <xf numFmtId="0" fontId="3" fillId="0" borderId="27" xfId="48" applyFont="1" applyBorder="1" applyAlignment="1">
      <alignment horizontal="center"/>
      <protection/>
    </xf>
    <xf numFmtId="0" fontId="3" fillId="0" borderId="82" xfId="48" applyFont="1" applyBorder="1" applyAlignment="1">
      <alignment horizontal="center"/>
      <protection/>
    </xf>
    <xf numFmtId="0" fontId="3" fillId="0" borderId="72" xfId="48" applyFont="1" applyBorder="1" applyAlignment="1">
      <alignment horizontal="center"/>
      <protection/>
    </xf>
    <xf numFmtId="0" fontId="41" fillId="0" borderId="49" xfId="48" applyFont="1" applyBorder="1" applyAlignment="1">
      <alignment horizontal="center"/>
      <protection/>
    </xf>
    <xf numFmtId="0" fontId="41" fillId="0" borderId="0" xfId="48" applyFont="1" applyBorder="1" applyAlignment="1">
      <alignment horizontal="center"/>
      <protection/>
    </xf>
    <xf numFmtId="0" fontId="0" fillId="26" borderId="18" xfId="0" applyFont="1" applyFill="1" applyBorder="1" applyAlignment="1">
      <alignment horizontal="left" vertical="center"/>
    </xf>
    <xf numFmtId="0" fontId="0" fillId="26" borderId="18" xfId="0" applyFill="1" applyBorder="1" applyAlignment="1">
      <alignment/>
    </xf>
    <xf numFmtId="0" fontId="4" fillId="26" borderId="18" xfId="0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zioM\Impostazioni%20locali\Temporary%20Internet%20Files\Content.Outlook\L01ZI1W9\Rapporto%20Annuale%20AIA-ANNO%202011%20(da%20Inviar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e prime"/>
      <sheetName val="Aree di stoccaggio"/>
      <sheetName val="Consumi idrici"/>
      <sheetName val="Consumi Energetici"/>
      <sheetName val="Emissioni Camini"/>
      <sheetName val="Report SME"/>
      <sheetName val="Transitori"/>
      <sheetName val="Emissioni Fuggitive"/>
      <sheetName val="Acque di Scarico"/>
      <sheetName val="Acque Sotteranee"/>
      <sheetName val="Acque Superficiali"/>
      <sheetName val="Percolato"/>
      <sheetName val="Manut.Apparecchiature"/>
      <sheetName val="Rumore"/>
      <sheetName val="Rifiuti"/>
      <sheetName val="Non Conformità"/>
      <sheetName val="Riepilogo Annua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T27"/>
  <sheetViews>
    <sheetView zoomScalePageLayoutView="0" workbookViewId="0" topLeftCell="E1">
      <selection activeCell="I6" sqref="I6"/>
    </sheetView>
  </sheetViews>
  <sheetFormatPr defaultColWidth="9.140625" defaultRowHeight="12.75"/>
  <cols>
    <col min="1" max="1" width="5.28125" style="0" customWidth="1"/>
    <col min="2" max="2" width="10.140625" style="0" bestFit="1" customWidth="1"/>
    <col min="3" max="3" width="45.421875" style="0" bestFit="1" customWidth="1"/>
    <col min="4" max="4" width="12.8515625" style="0" customWidth="1"/>
    <col min="5" max="5" width="8.57421875" style="0" bestFit="1" customWidth="1"/>
    <col min="6" max="6" width="7.140625" style="0" bestFit="1" customWidth="1"/>
    <col min="7" max="7" width="8.57421875" style="0" bestFit="1" customWidth="1"/>
    <col min="8" max="9" width="12.28125" style="0" customWidth="1"/>
    <col min="10" max="14" width="13.00390625" style="0" customWidth="1"/>
    <col min="15" max="15" width="13.28125" style="0" customWidth="1"/>
    <col min="16" max="16" width="14.7109375" style="0" customWidth="1"/>
    <col min="17" max="20" width="10.8515625" style="0" customWidth="1"/>
  </cols>
  <sheetData>
    <row r="2" spans="3:11" ht="24" thickBot="1">
      <c r="C2" s="1" t="s">
        <v>0</v>
      </c>
      <c r="D2" s="1"/>
      <c r="E2" s="1"/>
      <c r="F2" s="1"/>
      <c r="K2" s="2"/>
    </row>
    <row r="3" spans="17:20" ht="13.5" thickBot="1">
      <c r="Q3" s="351" t="s">
        <v>1</v>
      </c>
      <c r="R3" s="352"/>
      <c r="S3" s="352" t="s">
        <v>2</v>
      </c>
      <c r="T3" s="353"/>
    </row>
    <row r="4" spans="1:20" ht="38.25">
      <c r="A4" s="3" t="s">
        <v>3</v>
      </c>
      <c r="B4" s="3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428</v>
      </c>
      <c r="P4" s="4" t="s">
        <v>429</v>
      </c>
      <c r="Q4" s="5" t="s">
        <v>428</v>
      </c>
      <c r="R4" s="5" t="s">
        <v>429</v>
      </c>
      <c r="S4" s="5" t="s">
        <v>428</v>
      </c>
      <c r="T4" s="5" t="s">
        <v>429</v>
      </c>
    </row>
    <row r="5" spans="1:20" ht="21.75" customHeight="1">
      <c r="A5" s="6">
        <v>1</v>
      </c>
      <c r="B5" s="7">
        <v>40564</v>
      </c>
      <c r="C5" s="6" t="s">
        <v>17</v>
      </c>
      <c r="D5" s="8"/>
      <c r="E5" s="8"/>
      <c r="F5" s="8">
        <v>1</v>
      </c>
      <c r="G5" s="8">
        <v>0</v>
      </c>
      <c r="H5" s="8"/>
      <c r="I5" s="8"/>
      <c r="J5" s="8" t="s">
        <v>18</v>
      </c>
      <c r="K5" s="8" t="s">
        <v>18</v>
      </c>
      <c r="L5" s="8" t="s">
        <v>18</v>
      </c>
      <c r="M5" s="8">
        <v>0</v>
      </c>
      <c r="N5" s="8">
        <v>0</v>
      </c>
      <c r="O5" s="8" t="s">
        <v>18</v>
      </c>
      <c r="P5" s="8" t="s">
        <v>18</v>
      </c>
      <c r="Q5" s="8"/>
      <c r="R5" s="8"/>
      <c r="S5" s="8"/>
      <c r="T5" s="8"/>
    </row>
    <row r="6" spans="1:20" ht="21.75" customHeight="1">
      <c r="A6" s="6">
        <v>2</v>
      </c>
      <c r="B6" s="7">
        <v>40564</v>
      </c>
      <c r="C6" s="6" t="s">
        <v>19</v>
      </c>
      <c r="D6" s="8">
        <v>1</v>
      </c>
      <c r="E6" s="8"/>
      <c r="F6" s="8"/>
      <c r="G6" s="8">
        <v>120</v>
      </c>
      <c r="H6" s="8">
        <v>20</v>
      </c>
      <c r="I6" s="8">
        <v>100</v>
      </c>
      <c r="J6" s="8">
        <v>56.1</v>
      </c>
      <c r="K6" s="8">
        <v>52</v>
      </c>
      <c r="L6" s="8">
        <v>17.3</v>
      </c>
      <c r="M6" s="8">
        <v>18173.5</v>
      </c>
      <c r="N6" s="8">
        <v>872607.2</v>
      </c>
      <c r="O6" s="8">
        <v>31.3</v>
      </c>
      <c r="P6" s="8">
        <v>33.2</v>
      </c>
      <c r="Q6" s="8">
        <v>31.3</v>
      </c>
      <c r="R6" s="8">
        <v>33.2</v>
      </c>
      <c r="S6" s="8"/>
      <c r="T6" s="8"/>
    </row>
    <row r="7" spans="1:20" ht="21.75" customHeight="1">
      <c r="A7" s="6">
        <v>3</v>
      </c>
      <c r="B7" s="7">
        <v>40606</v>
      </c>
      <c r="C7" s="6" t="s">
        <v>20</v>
      </c>
      <c r="D7" s="8"/>
      <c r="E7" s="8">
        <v>1</v>
      </c>
      <c r="F7" s="8"/>
      <c r="G7" s="8">
        <v>60</v>
      </c>
      <c r="H7" s="8"/>
      <c r="I7" s="8"/>
      <c r="J7" s="8">
        <v>126.8</v>
      </c>
      <c r="K7" s="8">
        <v>36.1</v>
      </c>
      <c r="L7" s="8">
        <v>16.5</v>
      </c>
      <c r="M7" s="8">
        <v>19995</v>
      </c>
      <c r="N7" s="8">
        <v>784978.4</v>
      </c>
      <c r="O7" s="8">
        <v>51</v>
      </c>
      <c r="P7" s="8">
        <v>14.6</v>
      </c>
      <c r="Q7" s="8"/>
      <c r="R7" s="8"/>
      <c r="S7" s="8">
        <v>51</v>
      </c>
      <c r="T7" s="8">
        <v>14.6</v>
      </c>
    </row>
    <row r="8" spans="1:20" ht="21.75" customHeight="1">
      <c r="A8" s="9">
        <v>4</v>
      </c>
      <c r="B8" s="10">
        <v>40672</v>
      </c>
      <c r="C8" s="9" t="s">
        <v>21</v>
      </c>
      <c r="D8" s="11">
        <v>1</v>
      </c>
      <c r="E8" s="11"/>
      <c r="F8" s="11">
        <v>1</v>
      </c>
      <c r="G8" s="11">
        <v>31</v>
      </c>
      <c r="H8" s="11">
        <v>31</v>
      </c>
      <c r="I8" s="11">
        <v>0</v>
      </c>
      <c r="J8" s="8">
        <v>62.9</v>
      </c>
      <c r="K8" s="8">
        <v>60</v>
      </c>
      <c r="L8" s="8">
        <v>17</v>
      </c>
      <c r="M8" s="8">
        <v>18660.3</v>
      </c>
      <c r="N8" s="8">
        <v>826285</v>
      </c>
      <c r="O8" s="8">
        <v>71.6</v>
      </c>
      <c r="P8" s="8">
        <v>73.9</v>
      </c>
      <c r="Q8" s="8">
        <v>71.6</v>
      </c>
      <c r="R8" s="8">
        <v>73.9</v>
      </c>
      <c r="S8" s="8"/>
      <c r="T8" s="8"/>
    </row>
    <row r="9" spans="1:20" ht="21.75" customHeight="1">
      <c r="A9" s="9">
        <v>5</v>
      </c>
      <c r="B9" s="10">
        <v>40672</v>
      </c>
      <c r="C9" s="9" t="s">
        <v>22</v>
      </c>
      <c r="D9" s="11">
        <v>1</v>
      </c>
      <c r="E9" s="11"/>
      <c r="F9" s="11">
        <v>1</v>
      </c>
      <c r="G9" s="11">
        <v>203</v>
      </c>
      <c r="H9" s="11">
        <v>0</v>
      </c>
      <c r="I9" s="11">
        <v>143</v>
      </c>
      <c r="J9" s="8">
        <v>62.9</v>
      </c>
      <c r="K9" s="8">
        <v>60</v>
      </c>
      <c r="L9" s="8">
        <v>17</v>
      </c>
      <c r="M9" s="8">
        <v>18660.3</v>
      </c>
      <c r="N9" s="8">
        <v>826285</v>
      </c>
      <c r="O9" s="8">
        <v>71.6</v>
      </c>
      <c r="P9" s="8">
        <v>73.9</v>
      </c>
      <c r="Q9" s="8">
        <v>71.6</v>
      </c>
      <c r="R9" s="8">
        <v>73.9</v>
      </c>
      <c r="S9" s="8"/>
      <c r="T9" s="8"/>
    </row>
    <row r="10" spans="1:20" ht="21.75" customHeight="1">
      <c r="A10" s="9">
        <v>6</v>
      </c>
      <c r="B10" s="10">
        <v>40673</v>
      </c>
      <c r="C10" s="9" t="s">
        <v>23</v>
      </c>
      <c r="D10" s="11">
        <v>1</v>
      </c>
      <c r="E10" s="11"/>
      <c r="F10" s="11">
        <v>1</v>
      </c>
      <c r="G10" s="11">
        <v>15</v>
      </c>
      <c r="H10" s="11">
        <v>15</v>
      </c>
      <c r="I10" s="11">
        <v>0</v>
      </c>
      <c r="J10" s="8">
        <v>62.9</v>
      </c>
      <c r="K10" s="8">
        <v>60</v>
      </c>
      <c r="L10" s="8">
        <v>17</v>
      </c>
      <c r="M10" s="8">
        <v>18660.3</v>
      </c>
      <c r="N10" s="8">
        <v>826285</v>
      </c>
      <c r="O10" s="8">
        <v>71.6</v>
      </c>
      <c r="P10" s="8">
        <v>73.9</v>
      </c>
      <c r="Q10" s="8">
        <v>71.6</v>
      </c>
      <c r="R10" s="8">
        <v>73.9</v>
      </c>
      <c r="S10" s="8"/>
      <c r="T10" s="8"/>
    </row>
    <row r="11" spans="1:20" ht="21.75" customHeight="1">
      <c r="A11" s="9">
        <v>7</v>
      </c>
      <c r="B11" s="10">
        <v>40673</v>
      </c>
      <c r="C11" s="9" t="s">
        <v>24</v>
      </c>
      <c r="D11" s="11">
        <v>1</v>
      </c>
      <c r="E11" s="11"/>
      <c r="F11" s="11">
        <v>1</v>
      </c>
      <c r="G11" s="11">
        <v>16</v>
      </c>
      <c r="H11" s="11">
        <v>16</v>
      </c>
      <c r="I11" s="11">
        <v>0</v>
      </c>
      <c r="J11" s="8">
        <v>62.9</v>
      </c>
      <c r="K11" s="8">
        <v>60</v>
      </c>
      <c r="L11" s="8">
        <v>17</v>
      </c>
      <c r="M11" s="8">
        <v>18660.3</v>
      </c>
      <c r="N11" s="8">
        <v>826285</v>
      </c>
      <c r="O11" s="8">
        <v>71.6</v>
      </c>
      <c r="P11" s="8">
        <v>73.9</v>
      </c>
      <c r="Q11" s="8">
        <v>71.6</v>
      </c>
      <c r="R11" s="8">
        <v>73.9</v>
      </c>
      <c r="S11" s="8"/>
      <c r="T11" s="8"/>
    </row>
    <row r="12" spans="1:20" ht="21.75" customHeight="1">
      <c r="A12" s="9">
        <v>8</v>
      </c>
      <c r="B12" s="10">
        <v>40673</v>
      </c>
      <c r="C12" s="9" t="s">
        <v>25</v>
      </c>
      <c r="D12" s="11">
        <v>1</v>
      </c>
      <c r="E12" s="11"/>
      <c r="F12" s="11"/>
      <c r="G12" s="11">
        <v>109</v>
      </c>
      <c r="H12" s="11">
        <v>15</v>
      </c>
      <c r="I12" s="11">
        <v>94</v>
      </c>
      <c r="J12" s="8">
        <v>62.9</v>
      </c>
      <c r="K12" s="8">
        <v>60</v>
      </c>
      <c r="L12" s="8">
        <v>17</v>
      </c>
      <c r="M12" s="8">
        <v>18660.3</v>
      </c>
      <c r="N12" s="8">
        <v>826285</v>
      </c>
      <c r="O12" s="8">
        <v>71.6</v>
      </c>
      <c r="P12" s="8">
        <v>73.9</v>
      </c>
      <c r="Q12" s="8">
        <v>71.6</v>
      </c>
      <c r="R12" s="8">
        <v>73.9</v>
      </c>
      <c r="S12" s="8"/>
      <c r="T12" s="8"/>
    </row>
    <row r="13" spans="1:20" ht="21.75" customHeight="1">
      <c r="A13" s="9">
        <v>9</v>
      </c>
      <c r="B13" s="10">
        <v>40719</v>
      </c>
      <c r="C13" s="9" t="s">
        <v>26</v>
      </c>
      <c r="D13" s="11"/>
      <c r="E13" s="11">
        <v>1</v>
      </c>
      <c r="F13" s="11"/>
      <c r="G13" s="11">
        <v>72</v>
      </c>
      <c r="H13" s="11"/>
      <c r="I13" s="11"/>
      <c r="J13" s="8">
        <v>126.8</v>
      </c>
      <c r="K13" s="8">
        <v>36.1</v>
      </c>
      <c r="L13" s="8">
        <v>16.5</v>
      </c>
      <c r="M13" s="8">
        <v>19995</v>
      </c>
      <c r="N13" s="8">
        <v>784978.4</v>
      </c>
      <c r="O13" s="8">
        <v>51</v>
      </c>
      <c r="P13" s="8">
        <v>14.6</v>
      </c>
      <c r="Q13" s="8"/>
      <c r="R13" s="8"/>
      <c r="S13" s="8">
        <v>51</v>
      </c>
      <c r="T13" s="8">
        <v>14.6</v>
      </c>
    </row>
    <row r="14" spans="1:20" ht="21.75" customHeight="1">
      <c r="A14" s="9">
        <v>10</v>
      </c>
      <c r="B14" s="10">
        <v>40722</v>
      </c>
      <c r="C14" s="9" t="s">
        <v>27</v>
      </c>
      <c r="D14" s="11">
        <v>1</v>
      </c>
      <c r="E14" s="11"/>
      <c r="F14" s="11"/>
      <c r="G14" s="11">
        <v>94</v>
      </c>
      <c r="H14" s="11">
        <v>39</v>
      </c>
      <c r="I14" s="11">
        <v>55</v>
      </c>
      <c r="J14" s="8">
        <v>62.9</v>
      </c>
      <c r="K14" s="8">
        <v>60</v>
      </c>
      <c r="L14" s="8">
        <v>17</v>
      </c>
      <c r="M14" s="8">
        <v>18660.3</v>
      </c>
      <c r="N14" s="8">
        <v>826285</v>
      </c>
      <c r="O14" s="8">
        <v>71.6</v>
      </c>
      <c r="P14" s="8">
        <v>73.9</v>
      </c>
      <c r="Q14" s="8">
        <v>71.6</v>
      </c>
      <c r="R14" s="8">
        <v>73.9</v>
      </c>
      <c r="S14" s="8"/>
      <c r="T14" s="8"/>
    </row>
    <row r="15" spans="1:20" ht="21.75" customHeight="1">
      <c r="A15" s="9">
        <v>11</v>
      </c>
      <c r="B15" s="10">
        <v>40802</v>
      </c>
      <c r="C15" s="9" t="s">
        <v>28</v>
      </c>
      <c r="D15" s="11"/>
      <c r="E15" s="11">
        <v>1</v>
      </c>
      <c r="F15" s="11"/>
      <c r="G15" s="11">
        <v>40</v>
      </c>
      <c r="H15" s="11"/>
      <c r="I15" s="11"/>
      <c r="J15" s="8">
        <v>126.8</v>
      </c>
      <c r="K15" s="8">
        <v>36.1</v>
      </c>
      <c r="L15" s="8">
        <v>16.5</v>
      </c>
      <c r="M15" s="8">
        <v>19995</v>
      </c>
      <c r="N15" s="8">
        <v>784978.4</v>
      </c>
      <c r="O15" s="8">
        <v>51</v>
      </c>
      <c r="P15" s="8">
        <v>14.6</v>
      </c>
      <c r="Q15" s="8"/>
      <c r="R15" s="8"/>
      <c r="S15" s="8">
        <v>51</v>
      </c>
      <c r="T15" s="8">
        <v>14.6</v>
      </c>
    </row>
    <row r="16" spans="1:20" ht="21.75" customHeight="1">
      <c r="A16" s="9">
        <v>12</v>
      </c>
      <c r="B16" s="10">
        <v>40807</v>
      </c>
      <c r="C16" s="9" t="s">
        <v>29</v>
      </c>
      <c r="D16" s="11">
        <v>1</v>
      </c>
      <c r="E16" s="11"/>
      <c r="F16" s="11"/>
      <c r="G16" s="11">
        <v>264</v>
      </c>
      <c r="H16" s="11">
        <v>14</v>
      </c>
      <c r="I16" s="11">
        <v>250</v>
      </c>
      <c r="J16" s="8">
        <v>62.9</v>
      </c>
      <c r="K16" s="8">
        <v>60</v>
      </c>
      <c r="L16" s="8">
        <v>17</v>
      </c>
      <c r="M16" s="8">
        <v>18660.3</v>
      </c>
      <c r="N16" s="8">
        <v>826285</v>
      </c>
      <c r="O16" s="8">
        <v>71.6</v>
      </c>
      <c r="P16" s="8">
        <v>73.9</v>
      </c>
      <c r="Q16" s="8">
        <v>71.6</v>
      </c>
      <c r="R16" s="8">
        <v>73.9</v>
      </c>
      <c r="S16" s="8"/>
      <c r="T16" s="8"/>
    </row>
    <row r="17" spans="1:20" ht="21.75" customHeight="1">
      <c r="A17" s="9">
        <v>13</v>
      </c>
      <c r="B17" s="10">
        <v>40807</v>
      </c>
      <c r="C17" s="9" t="s">
        <v>30</v>
      </c>
      <c r="D17" s="11"/>
      <c r="E17" s="11">
        <v>1</v>
      </c>
      <c r="F17" s="11"/>
      <c r="G17" s="11">
        <v>60</v>
      </c>
      <c r="H17" s="11"/>
      <c r="I17" s="11"/>
      <c r="J17" s="8">
        <v>126.8</v>
      </c>
      <c r="K17" s="8">
        <v>36.1</v>
      </c>
      <c r="L17" s="8">
        <v>16.5</v>
      </c>
      <c r="M17" s="8">
        <v>19995</v>
      </c>
      <c r="N17" s="8">
        <v>784978.4</v>
      </c>
      <c r="O17" s="8">
        <v>51</v>
      </c>
      <c r="P17" s="8">
        <v>14.6</v>
      </c>
      <c r="Q17" s="8"/>
      <c r="R17" s="8"/>
      <c r="S17" s="8">
        <v>51</v>
      </c>
      <c r="T17" s="8">
        <v>14.6</v>
      </c>
    </row>
    <row r="18" spans="1:20" ht="21.75" customHeight="1">
      <c r="A18" s="9">
        <v>14</v>
      </c>
      <c r="B18" s="10">
        <v>40809</v>
      </c>
      <c r="C18" s="9" t="s">
        <v>31</v>
      </c>
      <c r="D18" s="11">
        <v>1</v>
      </c>
      <c r="E18" s="11"/>
      <c r="F18" s="11">
        <v>1</v>
      </c>
      <c r="G18" s="11">
        <v>34</v>
      </c>
      <c r="H18" s="11">
        <v>25</v>
      </c>
      <c r="I18" s="11">
        <v>9</v>
      </c>
      <c r="J18" s="8">
        <v>62.9</v>
      </c>
      <c r="K18" s="8">
        <v>60</v>
      </c>
      <c r="L18" s="8">
        <v>17</v>
      </c>
      <c r="M18" s="8">
        <v>18660.3</v>
      </c>
      <c r="N18" s="8">
        <v>826285</v>
      </c>
      <c r="O18" s="8">
        <v>71.6</v>
      </c>
      <c r="P18" s="8">
        <v>73.9</v>
      </c>
      <c r="Q18" s="8">
        <v>71.6</v>
      </c>
      <c r="R18" s="8">
        <v>73.9</v>
      </c>
      <c r="S18" s="8"/>
      <c r="T18" s="8"/>
    </row>
    <row r="19" spans="1:20" ht="21.75" customHeight="1">
      <c r="A19" s="9">
        <v>15</v>
      </c>
      <c r="B19" s="10">
        <v>40809</v>
      </c>
      <c r="C19" s="9" t="s">
        <v>32</v>
      </c>
      <c r="D19" s="11">
        <v>1</v>
      </c>
      <c r="E19" s="11"/>
      <c r="F19" s="11"/>
      <c r="G19" s="11">
        <v>212</v>
      </c>
      <c r="H19" s="11">
        <v>12</v>
      </c>
      <c r="I19" s="11">
        <v>200</v>
      </c>
      <c r="J19" s="8">
        <v>62.9</v>
      </c>
      <c r="K19" s="8">
        <v>60</v>
      </c>
      <c r="L19" s="8">
        <v>17</v>
      </c>
      <c r="M19" s="8">
        <v>18660.3</v>
      </c>
      <c r="N19" s="8">
        <v>826285</v>
      </c>
      <c r="O19" s="8">
        <v>71.6</v>
      </c>
      <c r="P19" s="8">
        <v>73.9</v>
      </c>
      <c r="Q19" s="8">
        <v>71.6</v>
      </c>
      <c r="R19" s="8">
        <v>73.9</v>
      </c>
      <c r="S19" s="8"/>
      <c r="T19" s="8"/>
    </row>
    <row r="20" spans="1:20" ht="21.75" customHeight="1">
      <c r="A20" s="9">
        <v>16</v>
      </c>
      <c r="B20" s="10">
        <v>40869</v>
      </c>
      <c r="C20" s="9" t="s">
        <v>33</v>
      </c>
      <c r="D20" s="11"/>
      <c r="E20" s="11">
        <v>1</v>
      </c>
      <c r="F20" s="11"/>
      <c r="G20" s="11">
        <v>0</v>
      </c>
      <c r="H20" s="11"/>
      <c r="I20" s="11"/>
      <c r="J20" s="8" t="s">
        <v>18</v>
      </c>
      <c r="K20" s="8" t="s">
        <v>18</v>
      </c>
      <c r="L20" s="8" t="s">
        <v>18</v>
      </c>
      <c r="M20" s="8">
        <v>0</v>
      </c>
      <c r="N20" s="8">
        <v>0</v>
      </c>
      <c r="O20" s="8" t="s">
        <v>18</v>
      </c>
      <c r="P20" s="8" t="s">
        <v>18</v>
      </c>
      <c r="Q20" s="8"/>
      <c r="R20" s="8"/>
      <c r="S20" s="8"/>
      <c r="T20" s="8"/>
    </row>
    <row r="21" spans="1:20" ht="21.75" customHeight="1">
      <c r="A21" s="9">
        <v>17</v>
      </c>
      <c r="B21" s="10">
        <v>40869</v>
      </c>
      <c r="C21" s="6" t="s">
        <v>34</v>
      </c>
      <c r="D21" s="11">
        <v>1</v>
      </c>
      <c r="E21" s="11"/>
      <c r="F21" s="11"/>
      <c r="G21" s="11">
        <v>497</v>
      </c>
      <c r="H21" s="11">
        <v>11</v>
      </c>
      <c r="I21" s="11">
        <v>486</v>
      </c>
      <c r="J21" s="8">
        <v>56.1</v>
      </c>
      <c r="K21" s="8">
        <v>52</v>
      </c>
      <c r="L21" s="8">
        <v>17.3</v>
      </c>
      <c r="M21" s="8">
        <v>18173.5</v>
      </c>
      <c r="N21" s="8">
        <v>872607.2</v>
      </c>
      <c r="O21" s="8">
        <v>31.3</v>
      </c>
      <c r="P21" s="8">
        <v>33.2</v>
      </c>
      <c r="Q21" s="8">
        <v>31.3</v>
      </c>
      <c r="R21" s="8">
        <v>33.2</v>
      </c>
      <c r="S21" s="8"/>
      <c r="T21" s="8"/>
    </row>
    <row r="22" spans="1:20" ht="21.75" customHeight="1">
      <c r="A22" s="9">
        <v>18</v>
      </c>
      <c r="B22" s="10">
        <v>40892</v>
      </c>
      <c r="C22" s="9" t="s">
        <v>35</v>
      </c>
      <c r="D22" s="11"/>
      <c r="E22" s="11">
        <v>1</v>
      </c>
      <c r="F22" s="11"/>
      <c r="G22" s="11">
        <v>0</v>
      </c>
      <c r="H22" s="11"/>
      <c r="I22" s="11"/>
      <c r="J22" s="8" t="s">
        <v>18</v>
      </c>
      <c r="K22" s="8" t="s">
        <v>18</v>
      </c>
      <c r="L22" s="8" t="s">
        <v>18</v>
      </c>
      <c r="M22" s="8">
        <v>0</v>
      </c>
      <c r="N22" s="8">
        <v>0</v>
      </c>
      <c r="O22" s="8" t="s">
        <v>18</v>
      </c>
      <c r="P22" s="8" t="s">
        <v>18</v>
      </c>
      <c r="Q22" s="8"/>
      <c r="R22" s="8"/>
      <c r="S22" s="8"/>
      <c r="T22" s="8"/>
    </row>
    <row r="23" spans="1:20" ht="21.75" customHeight="1">
      <c r="A23" s="9">
        <v>19</v>
      </c>
      <c r="B23" s="10">
        <v>40892</v>
      </c>
      <c r="C23" s="6" t="s">
        <v>36</v>
      </c>
      <c r="D23" s="11">
        <v>1</v>
      </c>
      <c r="E23" s="11"/>
      <c r="F23" s="11"/>
      <c r="G23" s="11">
        <v>72</v>
      </c>
      <c r="H23" s="11">
        <v>21</v>
      </c>
      <c r="I23" s="11">
        <v>51</v>
      </c>
      <c r="J23" s="8">
        <v>56.1</v>
      </c>
      <c r="K23" s="8">
        <v>52</v>
      </c>
      <c r="L23" s="8">
        <v>17.3</v>
      </c>
      <c r="M23" s="8">
        <v>18173.5</v>
      </c>
      <c r="N23" s="8">
        <v>872607.2</v>
      </c>
      <c r="O23" s="8">
        <v>31.3</v>
      </c>
      <c r="P23" s="8">
        <v>33.2</v>
      </c>
      <c r="Q23" s="8">
        <v>31.3</v>
      </c>
      <c r="R23" s="8">
        <v>33.2</v>
      </c>
      <c r="S23" s="8"/>
      <c r="T23" s="8"/>
    </row>
    <row r="24" spans="1:20" ht="21.75" customHeight="1">
      <c r="A24" s="9"/>
      <c r="B24" s="10"/>
      <c r="C24" s="9"/>
      <c r="D24" s="11"/>
      <c r="E24" s="11"/>
      <c r="F24" s="11"/>
      <c r="G24" s="11"/>
      <c r="H24" s="11"/>
      <c r="I24" s="11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9.5" customHeight="1">
      <c r="A25" s="9"/>
      <c r="B25" s="9"/>
      <c r="C25" s="9"/>
      <c r="D25" s="3">
        <f aca="true" t="shared" si="0" ref="D25:I25">SUM(D5:D24)</f>
        <v>12</v>
      </c>
      <c r="E25" s="3">
        <f t="shared" si="0"/>
        <v>6</v>
      </c>
      <c r="F25" s="3">
        <f t="shared" si="0"/>
        <v>6</v>
      </c>
      <c r="G25" s="3">
        <f t="shared" si="0"/>
        <v>1899</v>
      </c>
      <c r="H25" s="3">
        <f t="shared" si="0"/>
        <v>219</v>
      </c>
      <c r="I25" s="3">
        <f t="shared" si="0"/>
        <v>1388</v>
      </c>
      <c r="J25" s="11"/>
      <c r="K25" s="11"/>
      <c r="L25" s="11"/>
      <c r="M25" s="11"/>
      <c r="N25" s="11"/>
      <c r="O25" s="3">
        <f aca="true" t="shared" si="1" ref="O25:T25">SUM(O5:O24)</f>
        <v>942.3</v>
      </c>
      <c r="P25" s="3">
        <f t="shared" si="1"/>
        <v>823.1</v>
      </c>
      <c r="Q25" s="3">
        <f t="shared" si="1"/>
        <v>738.3</v>
      </c>
      <c r="R25" s="3">
        <f t="shared" si="1"/>
        <v>764.7</v>
      </c>
      <c r="S25" s="3">
        <f t="shared" si="1"/>
        <v>204</v>
      </c>
      <c r="T25" s="3">
        <f t="shared" si="1"/>
        <v>58.4</v>
      </c>
    </row>
    <row r="27" ht="12.75">
      <c r="C27" t="s">
        <v>37</v>
      </c>
    </row>
  </sheetData>
  <sheetProtection/>
  <mergeCells count="2">
    <mergeCell ref="Q3:R3"/>
    <mergeCell ref="S3:T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3"/>
  <sheetViews>
    <sheetView zoomScale="90" zoomScaleNormal="90" zoomScalePageLayoutView="0" workbookViewId="0" topLeftCell="A1">
      <pane xSplit="2" ySplit="11" topLeftCell="C12" activePane="bottomRight" state="frozen"/>
      <selection pane="topLeft" activeCell="N7" sqref="N7"/>
      <selection pane="topRight" activeCell="N7" sqref="N7"/>
      <selection pane="bottomLeft" activeCell="N7" sqref="N7"/>
      <selection pane="bottomRight" activeCell="I19" sqref="I19"/>
    </sheetView>
  </sheetViews>
  <sheetFormatPr defaultColWidth="9.140625" defaultRowHeight="12.75"/>
  <cols>
    <col min="1" max="1" width="41.28125" style="0" customWidth="1"/>
  </cols>
  <sheetData>
    <row r="1" spans="1:14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3.25">
      <c r="A2" s="13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360" t="s">
        <v>39</v>
      </c>
      <c r="B4" s="363" t="s">
        <v>40</v>
      </c>
      <c r="C4" s="366" t="s">
        <v>41</v>
      </c>
      <c r="D4" s="15" t="s">
        <v>42</v>
      </c>
      <c r="E4" s="16"/>
      <c r="F4" s="354" t="s">
        <v>43</v>
      </c>
      <c r="G4" s="355"/>
      <c r="H4" s="356"/>
      <c r="I4" s="15" t="s">
        <v>42</v>
      </c>
      <c r="J4" s="16"/>
      <c r="K4" s="354">
        <v>40836</v>
      </c>
      <c r="L4" s="355"/>
      <c r="M4" s="356"/>
      <c r="N4" s="12"/>
    </row>
    <row r="5" spans="1:14" ht="13.5" thickBot="1">
      <c r="A5" s="361"/>
      <c r="B5" s="364"/>
      <c r="C5" s="367"/>
      <c r="D5" s="357" t="s">
        <v>44</v>
      </c>
      <c r="E5" s="358"/>
      <c r="F5" s="358"/>
      <c r="G5" s="358"/>
      <c r="H5" s="359"/>
      <c r="I5" s="357" t="s">
        <v>44</v>
      </c>
      <c r="J5" s="358"/>
      <c r="K5" s="358"/>
      <c r="L5" s="358"/>
      <c r="M5" s="359"/>
      <c r="N5" s="12"/>
    </row>
    <row r="6" spans="1:14" ht="12.75">
      <c r="A6" s="362"/>
      <c r="B6" s="365"/>
      <c r="C6" s="368"/>
      <c r="D6" s="17" t="s">
        <v>45</v>
      </c>
      <c r="E6" s="18" t="s">
        <v>46</v>
      </c>
      <c r="F6" s="18" t="s">
        <v>47</v>
      </c>
      <c r="G6" s="18" t="s">
        <v>48</v>
      </c>
      <c r="H6" s="19" t="s">
        <v>49</v>
      </c>
      <c r="I6" s="17" t="s">
        <v>45</v>
      </c>
      <c r="J6" s="18" t="s">
        <v>46</v>
      </c>
      <c r="K6" s="18" t="s">
        <v>47</v>
      </c>
      <c r="L6" s="18" t="s">
        <v>48</v>
      </c>
      <c r="M6" s="20" t="s">
        <v>49</v>
      </c>
      <c r="N6" s="12"/>
    </row>
    <row r="7" spans="1:14" ht="30" customHeight="1">
      <c r="A7" s="21" t="s">
        <v>50</v>
      </c>
      <c r="B7" s="22" t="s">
        <v>50</v>
      </c>
      <c r="C7" s="23"/>
      <c r="D7" s="24">
        <v>7.2</v>
      </c>
      <c r="E7" s="25">
        <v>7.2</v>
      </c>
      <c r="F7" s="25">
        <v>7.2</v>
      </c>
      <c r="G7" s="25">
        <v>7.2</v>
      </c>
      <c r="H7" s="26">
        <v>7.15</v>
      </c>
      <c r="I7" s="24">
        <v>7.1</v>
      </c>
      <c r="J7" s="25">
        <v>7.1</v>
      </c>
      <c r="K7" s="25">
        <v>7</v>
      </c>
      <c r="L7" s="25">
        <v>7</v>
      </c>
      <c r="M7" s="27">
        <v>7</v>
      </c>
      <c r="N7" s="12"/>
    </row>
    <row r="8" spans="1:14" ht="30" customHeight="1">
      <c r="A8" s="21" t="s">
        <v>51</v>
      </c>
      <c r="B8" s="22" t="s">
        <v>52</v>
      </c>
      <c r="C8" s="23"/>
      <c r="D8" s="28" t="s">
        <v>53</v>
      </c>
      <c r="E8" s="22" t="s">
        <v>53</v>
      </c>
      <c r="F8" s="22" t="s">
        <v>53</v>
      </c>
      <c r="G8" s="22" t="s">
        <v>53</v>
      </c>
      <c r="H8" s="23" t="s">
        <v>53</v>
      </c>
      <c r="I8" s="28" t="s">
        <v>53</v>
      </c>
      <c r="J8" s="22" t="s">
        <v>53</v>
      </c>
      <c r="K8" s="22" t="s">
        <v>53</v>
      </c>
      <c r="L8" s="22" t="s">
        <v>53</v>
      </c>
      <c r="M8" s="29" t="s">
        <v>53</v>
      </c>
      <c r="N8" s="12"/>
    </row>
    <row r="9" spans="1:14" ht="30" customHeight="1">
      <c r="A9" s="21" t="s">
        <v>54</v>
      </c>
      <c r="B9" s="22" t="s">
        <v>55</v>
      </c>
      <c r="C9" s="23"/>
      <c r="D9" s="28">
        <v>875</v>
      </c>
      <c r="E9" s="25">
        <v>890</v>
      </c>
      <c r="F9" s="25">
        <v>862</v>
      </c>
      <c r="G9" s="25">
        <v>902</v>
      </c>
      <c r="H9" s="26">
        <v>865</v>
      </c>
      <c r="I9" s="28">
        <v>870</v>
      </c>
      <c r="J9" s="25">
        <v>849</v>
      </c>
      <c r="K9" s="25">
        <v>836</v>
      </c>
      <c r="L9" s="25">
        <v>865</v>
      </c>
      <c r="M9" s="27">
        <v>855</v>
      </c>
      <c r="N9" s="12"/>
    </row>
    <row r="10" spans="1:14" ht="30" customHeight="1">
      <c r="A10" s="21" t="s">
        <v>56</v>
      </c>
      <c r="B10" s="22" t="s">
        <v>57</v>
      </c>
      <c r="C10" s="23"/>
      <c r="D10" s="28">
        <v>2.44</v>
      </c>
      <c r="E10" s="25">
        <v>2.56</v>
      </c>
      <c r="F10" s="25">
        <v>2.4</v>
      </c>
      <c r="G10" s="25">
        <v>2.4</v>
      </c>
      <c r="H10" s="26">
        <v>2.76</v>
      </c>
      <c r="I10" s="28">
        <v>3.36</v>
      </c>
      <c r="J10" s="25">
        <v>3.6</v>
      </c>
      <c r="K10" s="25">
        <v>3.2</v>
      </c>
      <c r="L10" s="25">
        <v>3.6</v>
      </c>
      <c r="M10" s="27">
        <v>3.36</v>
      </c>
      <c r="N10" s="12"/>
    </row>
    <row r="11" spans="1:14" ht="30" customHeight="1">
      <c r="A11" s="21" t="s">
        <v>58</v>
      </c>
      <c r="B11" s="22" t="s">
        <v>59</v>
      </c>
      <c r="C11" s="23">
        <v>10</v>
      </c>
      <c r="D11" s="28" t="s">
        <v>60</v>
      </c>
      <c r="E11" s="22" t="s">
        <v>60</v>
      </c>
      <c r="F11" s="22" t="s">
        <v>60</v>
      </c>
      <c r="G11" s="22" t="s">
        <v>60</v>
      </c>
      <c r="H11" s="23" t="s">
        <v>60</v>
      </c>
      <c r="I11" s="28" t="s">
        <v>60</v>
      </c>
      <c r="J11" s="22" t="s">
        <v>60</v>
      </c>
      <c r="K11" s="22" t="s">
        <v>60</v>
      </c>
      <c r="L11" s="22" t="s">
        <v>60</v>
      </c>
      <c r="M11" s="29" t="s">
        <v>60</v>
      </c>
      <c r="N11" s="12"/>
    </row>
    <row r="12" spans="1:14" ht="30" customHeight="1">
      <c r="A12" s="21" t="s">
        <v>61</v>
      </c>
      <c r="B12" s="22" t="s">
        <v>59</v>
      </c>
      <c r="C12" s="23">
        <v>5</v>
      </c>
      <c r="D12" s="28" t="s">
        <v>62</v>
      </c>
      <c r="E12" s="22" t="s">
        <v>62</v>
      </c>
      <c r="F12" s="22" t="s">
        <v>62</v>
      </c>
      <c r="G12" s="22" t="s">
        <v>62</v>
      </c>
      <c r="H12" s="23" t="s">
        <v>62</v>
      </c>
      <c r="I12" s="28" t="s">
        <v>63</v>
      </c>
      <c r="J12" s="22" t="s">
        <v>63</v>
      </c>
      <c r="K12" s="22" t="s">
        <v>63</v>
      </c>
      <c r="L12" s="22" t="s">
        <v>63</v>
      </c>
      <c r="M12" s="29" t="s">
        <v>63</v>
      </c>
      <c r="N12" s="12"/>
    </row>
    <row r="13" spans="1:14" ht="30" customHeight="1">
      <c r="A13" s="21" t="s">
        <v>64</v>
      </c>
      <c r="B13" s="22" t="s">
        <v>59</v>
      </c>
      <c r="C13" s="23">
        <v>5</v>
      </c>
      <c r="D13" s="28" t="s">
        <v>62</v>
      </c>
      <c r="E13" s="22" t="s">
        <v>62</v>
      </c>
      <c r="F13" s="22" t="s">
        <v>62</v>
      </c>
      <c r="G13" s="22" t="s">
        <v>62</v>
      </c>
      <c r="H13" s="23" t="s">
        <v>62</v>
      </c>
      <c r="I13" s="28" t="s">
        <v>62</v>
      </c>
      <c r="J13" s="22" t="s">
        <v>62</v>
      </c>
      <c r="K13" s="22" t="s">
        <v>62</v>
      </c>
      <c r="L13" s="22" t="s">
        <v>62</v>
      </c>
      <c r="M13" s="29" t="s">
        <v>62</v>
      </c>
      <c r="N13" s="12"/>
    </row>
    <row r="14" spans="1:14" ht="30" customHeight="1">
      <c r="A14" s="21" t="s">
        <v>65</v>
      </c>
      <c r="B14" s="22" t="s">
        <v>59</v>
      </c>
      <c r="C14" s="23">
        <v>50</v>
      </c>
      <c r="D14" s="28" t="s">
        <v>60</v>
      </c>
      <c r="E14" s="25" t="s">
        <v>60</v>
      </c>
      <c r="F14" s="25" t="s">
        <v>60</v>
      </c>
      <c r="G14" s="25" t="s">
        <v>60</v>
      </c>
      <c r="H14" s="26">
        <v>2</v>
      </c>
      <c r="I14" s="28" t="s">
        <v>60</v>
      </c>
      <c r="J14" s="22" t="s">
        <v>60</v>
      </c>
      <c r="K14" s="22" t="s">
        <v>60</v>
      </c>
      <c r="L14" s="22" t="s">
        <v>60</v>
      </c>
      <c r="M14" s="29" t="s">
        <v>60</v>
      </c>
      <c r="N14" s="12"/>
    </row>
    <row r="15" spans="1:14" ht="30" customHeight="1">
      <c r="A15" s="21" t="s">
        <v>66</v>
      </c>
      <c r="B15" s="22" t="s">
        <v>59</v>
      </c>
      <c r="C15" s="23">
        <v>5</v>
      </c>
      <c r="D15" s="28" t="s">
        <v>62</v>
      </c>
      <c r="E15" s="22" t="s">
        <v>62</v>
      </c>
      <c r="F15" s="22" t="s">
        <v>62</v>
      </c>
      <c r="G15" s="22" t="s">
        <v>62</v>
      </c>
      <c r="H15" s="23" t="s">
        <v>62</v>
      </c>
      <c r="I15" s="28" t="s">
        <v>62</v>
      </c>
      <c r="J15" s="22" t="s">
        <v>62</v>
      </c>
      <c r="K15" s="22" t="s">
        <v>62</v>
      </c>
      <c r="L15" s="22" t="s">
        <v>62</v>
      </c>
      <c r="M15" s="29" t="s">
        <v>62</v>
      </c>
      <c r="N15" s="12"/>
    </row>
    <row r="16" spans="1:14" ht="30" customHeight="1">
      <c r="A16" s="21" t="s">
        <v>67</v>
      </c>
      <c r="B16" s="22" t="s">
        <v>59</v>
      </c>
      <c r="C16" s="23">
        <v>200</v>
      </c>
      <c r="D16" s="28" t="s">
        <v>68</v>
      </c>
      <c r="E16" s="25" t="s">
        <v>68</v>
      </c>
      <c r="F16" s="25" t="s">
        <v>68</v>
      </c>
      <c r="G16" s="25" t="s">
        <v>68</v>
      </c>
      <c r="H16" s="26">
        <v>50</v>
      </c>
      <c r="I16" s="28" t="s">
        <v>68</v>
      </c>
      <c r="J16" s="22" t="s">
        <v>68</v>
      </c>
      <c r="K16" s="22" t="s">
        <v>68</v>
      </c>
      <c r="L16" s="22" t="s">
        <v>68</v>
      </c>
      <c r="M16" s="29" t="s">
        <v>68</v>
      </c>
      <c r="N16" s="12"/>
    </row>
    <row r="17" spans="1:14" ht="30" customHeight="1">
      <c r="A17" s="21" t="s">
        <v>69</v>
      </c>
      <c r="B17" s="22" t="s">
        <v>59</v>
      </c>
      <c r="C17" s="23">
        <v>1</v>
      </c>
      <c r="D17" s="28" t="s">
        <v>62</v>
      </c>
      <c r="E17" s="22" t="s">
        <v>62</v>
      </c>
      <c r="F17" s="25" t="s">
        <v>62</v>
      </c>
      <c r="G17" s="25" t="s">
        <v>62</v>
      </c>
      <c r="H17" s="26" t="s">
        <v>62</v>
      </c>
      <c r="I17" s="28" t="s">
        <v>62</v>
      </c>
      <c r="J17" s="22" t="s">
        <v>62</v>
      </c>
      <c r="K17" s="22" t="s">
        <v>62</v>
      </c>
      <c r="L17" s="22" t="s">
        <v>62</v>
      </c>
      <c r="M17" s="29" t="s">
        <v>62</v>
      </c>
      <c r="N17" s="12"/>
    </row>
    <row r="18" spans="1:14" ht="30" customHeight="1">
      <c r="A18" s="21" t="s">
        <v>70</v>
      </c>
      <c r="B18" s="22" t="s">
        <v>59</v>
      </c>
      <c r="C18" s="23">
        <v>20</v>
      </c>
      <c r="D18" s="28">
        <v>6.5</v>
      </c>
      <c r="E18" s="25">
        <v>4.3</v>
      </c>
      <c r="F18" s="25">
        <v>4.1</v>
      </c>
      <c r="G18" s="25">
        <v>3.5</v>
      </c>
      <c r="H18" s="26">
        <v>5.9</v>
      </c>
      <c r="I18" s="28">
        <v>2.7</v>
      </c>
      <c r="J18" s="22">
        <v>2.3</v>
      </c>
      <c r="K18" s="22">
        <v>1.3</v>
      </c>
      <c r="L18" s="22">
        <v>1.5</v>
      </c>
      <c r="M18" s="29">
        <v>1.6</v>
      </c>
      <c r="N18" s="12"/>
    </row>
    <row r="19" spans="1:14" ht="30" customHeight="1">
      <c r="A19" s="21" t="s">
        <v>71</v>
      </c>
      <c r="B19" s="22" t="s">
        <v>59</v>
      </c>
      <c r="C19" s="23">
        <v>10</v>
      </c>
      <c r="D19" s="28" t="s">
        <v>62</v>
      </c>
      <c r="E19" s="25" t="s">
        <v>60</v>
      </c>
      <c r="F19" s="25" t="s">
        <v>60</v>
      </c>
      <c r="G19" s="25" t="s">
        <v>60</v>
      </c>
      <c r="H19" s="26" t="s">
        <v>60</v>
      </c>
      <c r="I19" s="24" t="s">
        <v>60</v>
      </c>
      <c r="J19" s="25" t="s">
        <v>60</v>
      </c>
      <c r="K19" s="25" t="s">
        <v>60</v>
      </c>
      <c r="L19" s="25" t="s">
        <v>60</v>
      </c>
      <c r="M19" s="27" t="s">
        <v>60</v>
      </c>
      <c r="N19" s="12"/>
    </row>
    <row r="20" spans="1:14" ht="30" customHeight="1">
      <c r="A20" s="21" t="s">
        <v>72</v>
      </c>
      <c r="B20" s="22" t="s">
        <v>59</v>
      </c>
      <c r="C20" s="23" t="s">
        <v>73</v>
      </c>
      <c r="D20" s="28" t="s">
        <v>68</v>
      </c>
      <c r="E20" s="22" t="s">
        <v>68</v>
      </c>
      <c r="F20" s="22" t="s">
        <v>68</v>
      </c>
      <c r="G20" s="22" t="s">
        <v>68</v>
      </c>
      <c r="H20" s="26" t="s">
        <v>68</v>
      </c>
      <c r="I20" s="24" t="s">
        <v>68</v>
      </c>
      <c r="J20" s="25" t="s">
        <v>68</v>
      </c>
      <c r="K20" s="25" t="s">
        <v>68</v>
      </c>
      <c r="L20" s="25" t="s">
        <v>68</v>
      </c>
      <c r="M20" s="27" t="s">
        <v>68</v>
      </c>
      <c r="N20" s="12"/>
    </row>
    <row r="21" spans="1:14" ht="30" customHeight="1">
      <c r="A21" s="21" t="s">
        <v>74</v>
      </c>
      <c r="B21" s="22" t="s">
        <v>59</v>
      </c>
      <c r="C21" s="23">
        <v>50</v>
      </c>
      <c r="D21" s="28" t="s">
        <v>68</v>
      </c>
      <c r="E21" s="22" t="s">
        <v>68</v>
      </c>
      <c r="F21" s="22" t="s">
        <v>68</v>
      </c>
      <c r="G21" s="22" t="s">
        <v>68</v>
      </c>
      <c r="H21" s="26" t="s">
        <v>68</v>
      </c>
      <c r="I21" s="24" t="s">
        <v>68</v>
      </c>
      <c r="J21" s="25" t="s">
        <v>68</v>
      </c>
      <c r="K21" s="25" t="s">
        <v>68</v>
      </c>
      <c r="L21" s="25" t="s">
        <v>68</v>
      </c>
      <c r="M21" s="27" t="s">
        <v>68</v>
      </c>
      <c r="N21" s="12"/>
    </row>
    <row r="22" spans="1:14" ht="30" customHeight="1">
      <c r="A22" s="21" t="s">
        <v>75</v>
      </c>
      <c r="B22" s="22" t="s">
        <v>59</v>
      </c>
      <c r="C22" s="23">
        <v>2</v>
      </c>
      <c r="D22" s="28" t="s">
        <v>62</v>
      </c>
      <c r="E22" s="22" t="s">
        <v>62</v>
      </c>
      <c r="F22" s="22" t="s">
        <v>62</v>
      </c>
      <c r="G22" s="22" t="s">
        <v>62</v>
      </c>
      <c r="H22" s="23" t="s">
        <v>62</v>
      </c>
      <c r="I22" s="28" t="s">
        <v>62</v>
      </c>
      <c r="J22" s="22" t="s">
        <v>62</v>
      </c>
      <c r="K22" s="22" t="s">
        <v>62</v>
      </c>
      <c r="L22" s="22" t="s">
        <v>62</v>
      </c>
      <c r="M22" s="29" t="s">
        <v>62</v>
      </c>
      <c r="N22" s="12"/>
    </row>
    <row r="23" spans="1:14" ht="30" customHeight="1">
      <c r="A23" s="21" t="s">
        <v>76</v>
      </c>
      <c r="B23" s="22" t="s">
        <v>59</v>
      </c>
      <c r="C23" s="23" t="s">
        <v>77</v>
      </c>
      <c r="D23" s="28" t="s">
        <v>78</v>
      </c>
      <c r="E23" s="25" t="s">
        <v>78</v>
      </c>
      <c r="F23" s="25" t="s">
        <v>78</v>
      </c>
      <c r="G23" s="25" t="s">
        <v>78</v>
      </c>
      <c r="H23" s="26" t="s">
        <v>78</v>
      </c>
      <c r="I23" s="24" t="s">
        <v>78</v>
      </c>
      <c r="J23" s="25" t="s">
        <v>78</v>
      </c>
      <c r="K23" s="25" t="s">
        <v>78</v>
      </c>
      <c r="L23" s="25" t="s">
        <v>78</v>
      </c>
      <c r="M23" s="27" t="s">
        <v>78</v>
      </c>
      <c r="N23" s="12"/>
    </row>
    <row r="24" spans="1:14" ht="30" customHeight="1">
      <c r="A24" s="21" t="s">
        <v>103</v>
      </c>
      <c r="B24" s="22" t="s">
        <v>52</v>
      </c>
      <c r="C24" s="23"/>
      <c r="D24" s="28" t="s">
        <v>79</v>
      </c>
      <c r="E24" s="22" t="s">
        <v>79</v>
      </c>
      <c r="F24" s="22" t="s">
        <v>79</v>
      </c>
      <c r="G24" s="22" t="s">
        <v>79</v>
      </c>
      <c r="H24" s="23" t="s">
        <v>79</v>
      </c>
      <c r="I24" s="28" t="s">
        <v>79</v>
      </c>
      <c r="J24" s="22" t="s">
        <v>79</v>
      </c>
      <c r="K24" s="22" t="s">
        <v>79</v>
      </c>
      <c r="L24" s="22" t="s">
        <v>79</v>
      </c>
      <c r="M24" s="29" t="s">
        <v>79</v>
      </c>
      <c r="N24" s="12"/>
    </row>
    <row r="25" spans="1:14" ht="30" customHeight="1">
      <c r="A25" s="21" t="s">
        <v>104</v>
      </c>
      <c r="B25" s="22" t="s">
        <v>59</v>
      </c>
      <c r="C25" s="23">
        <v>500</v>
      </c>
      <c r="D25" s="28" t="s">
        <v>80</v>
      </c>
      <c r="E25" s="22" t="s">
        <v>80</v>
      </c>
      <c r="F25" s="22" t="s">
        <v>80</v>
      </c>
      <c r="G25" s="22" t="s">
        <v>80</v>
      </c>
      <c r="H25" s="23" t="s">
        <v>80</v>
      </c>
      <c r="I25" s="28" t="s">
        <v>80</v>
      </c>
      <c r="J25" s="22" t="s">
        <v>80</v>
      </c>
      <c r="K25" s="22" t="s">
        <v>80</v>
      </c>
      <c r="L25" s="22" t="s">
        <v>80</v>
      </c>
      <c r="M25" s="29" t="s">
        <v>80</v>
      </c>
      <c r="N25" s="12"/>
    </row>
    <row r="26" spans="1:14" ht="30" customHeight="1">
      <c r="A26" s="21" t="s">
        <v>81</v>
      </c>
      <c r="B26" s="22" t="s">
        <v>59</v>
      </c>
      <c r="C26" s="23" t="s">
        <v>82</v>
      </c>
      <c r="D26" s="28">
        <v>680</v>
      </c>
      <c r="E26" s="25">
        <v>620</v>
      </c>
      <c r="F26" s="25">
        <v>580</v>
      </c>
      <c r="G26" s="25">
        <v>610</v>
      </c>
      <c r="H26" s="26">
        <v>630</v>
      </c>
      <c r="I26" s="28">
        <v>800</v>
      </c>
      <c r="J26" s="25">
        <v>1060</v>
      </c>
      <c r="K26" s="25">
        <v>890</v>
      </c>
      <c r="L26" s="25">
        <v>930</v>
      </c>
      <c r="M26" s="27">
        <v>730</v>
      </c>
      <c r="N26" s="12"/>
    </row>
    <row r="27" spans="1:14" ht="30" customHeight="1">
      <c r="A27" s="21" t="s">
        <v>83</v>
      </c>
      <c r="B27" s="22" t="s">
        <v>57</v>
      </c>
      <c r="C27" s="23"/>
      <c r="D27" s="28">
        <v>37</v>
      </c>
      <c r="E27" s="25">
        <v>37</v>
      </c>
      <c r="F27" s="25">
        <v>36</v>
      </c>
      <c r="G27" s="25">
        <v>37</v>
      </c>
      <c r="H27" s="26">
        <v>36</v>
      </c>
      <c r="I27" s="28">
        <v>35</v>
      </c>
      <c r="J27" s="25">
        <v>35</v>
      </c>
      <c r="K27" s="25">
        <v>31</v>
      </c>
      <c r="L27" s="25">
        <v>36</v>
      </c>
      <c r="M27" s="27">
        <v>34</v>
      </c>
      <c r="N27" s="12"/>
    </row>
    <row r="28" spans="1:14" ht="30" customHeight="1">
      <c r="A28" s="21" t="s">
        <v>84</v>
      </c>
      <c r="B28" s="22" t="s">
        <v>85</v>
      </c>
      <c r="C28" s="23">
        <v>250</v>
      </c>
      <c r="D28" s="28">
        <v>125</v>
      </c>
      <c r="E28" s="25">
        <v>125</v>
      </c>
      <c r="F28" s="25">
        <v>121</v>
      </c>
      <c r="G28" s="25">
        <v>124</v>
      </c>
      <c r="H28" s="26">
        <v>122</v>
      </c>
      <c r="I28" s="28">
        <v>125</v>
      </c>
      <c r="J28" s="25">
        <v>124</v>
      </c>
      <c r="K28" s="25">
        <v>107</v>
      </c>
      <c r="L28" s="25">
        <v>125</v>
      </c>
      <c r="M28" s="27">
        <v>122</v>
      </c>
      <c r="N28" s="12"/>
    </row>
    <row r="29" spans="1:14" ht="30" customHeight="1">
      <c r="A29" s="21" t="s">
        <v>105</v>
      </c>
      <c r="B29" s="22" t="s">
        <v>57</v>
      </c>
      <c r="C29" s="23"/>
      <c r="D29" s="28">
        <v>25</v>
      </c>
      <c r="E29" s="25">
        <v>24</v>
      </c>
      <c r="F29" s="25">
        <v>18</v>
      </c>
      <c r="G29" s="25">
        <v>26</v>
      </c>
      <c r="H29" s="26">
        <v>20</v>
      </c>
      <c r="I29" s="28">
        <v>25</v>
      </c>
      <c r="J29" s="25">
        <v>20</v>
      </c>
      <c r="K29" s="25">
        <v>19</v>
      </c>
      <c r="L29" s="25">
        <v>23</v>
      </c>
      <c r="M29" s="27">
        <v>18</v>
      </c>
      <c r="N29" s="12"/>
    </row>
    <row r="30" spans="1:14" ht="30" customHeight="1">
      <c r="A30" s="21" t="s">
        <v>86</v>
      </c>
      <c r="B30" s="22" t="s">
        <v>59</v>
      </c>
      <c r="C30" s="23">
        <v>350</v>
      </c>
      <c r="D30" s="28" t="s">
        <v>87</v>
      </c>
      <c r="E30" s="22" t="s">
        <v>87</v>
      </c>
      <c r="F30" s="22" t="s">
        <v>87</v>
      </c>
      <c r="G30" s="22" t="s">
        <v>87</v>
      </c>
      <c r="H30" s="26" t="s">
        <v>87</v>
      </c>
      <c r="I30" s="24" t="s">
        <v>87</v>
      </c>
      <c r="J30" s="25" t="s">
        <v>87</v>
      </c>
      <c r="K30" s="25" t="s">
        <v>87</v>
      </c>
      <c r="L30" s="25" t="s">
        <v>87</v>
      </c>
      <c r="M30" s="27" t="s">
        <v>87</v>
      </c>
      <c r="N30" s="12"/>
    </row>
    <row r="31" spans="1:14" ht="30" customHeight="1">
      <c r="A31" s="21" t="s">
        <v>88</v>
      </c>
      <c r="B31" s="22" t="s">
        <v>59</v>
      </c>
      <c r="C31" s="30"/>
      <c r="D31" s="28"/>
      <c r="E31" s="22"/>
      <c r="F31" s="22"/>
      <c r="G31" s="25"/>
      <c r="H31" s="31"/>
      <c r="I31" s="28"/>
      <c r="J31" s="25"/>
      <c r="K31" s="25"/>
      <c r="L31" s="25"/>
      <c r="M31" s="27"/>
      <c r="N31" s="12"/>
    </row>
    <row r="32" spans="1:14" ht="30" customHeight="1">
      <c r="A32" s="21" t="s">
        <v>89</v>
      </c>
      <c r="B32" s="22" t="s">
        <v>59</v>
      </c>
      <c r="C32" s="23">
        <v>0.1</v>
      </c>
      <c r="D32" s="28" t="s">
        <v>90</v>
      </c>
      <c r="E32" s="22" t="s">
        <v>90</v>
      </c>
      <c r="F32" s="22" t="s">
        <v>90</v>
      </c>
      <c r="G32" s="22" t="s">
        <v>90</v>
      </c>
      <c r="H32" s="23" t="s">
        <v>90</v>
      </c>
      <c r="I32" s="28" t="s">
        <v>90</v>
      </c>
      <c r="J32" s="22" t="s">
        <v>90</v>
      </c>
      <c r="K32" s="22" t="s">
        <v>90</v>
      </c>
      <c r="L32" s="22" t="s">
        <v>90</v>
      </c>
      <c r="M32" s="29" t="s">
        <v>90</v>
      </c>
      <c r="N32" s="12"/>
    </row>
    <row r="33" spans="1:14" ht="30" customHeight="1">
      <c r="A33" s="21" t="s">
        <v>91</v>
      </c>
      <c r="B33" s="22" t="s">
        <v>59</v>
      </c>
      <c r="C33" s="23">
        <v>0.01</v>
      </c>
      <c r="D33" s="28" t="s">
        <v>92</v>
      </c>
      <c r="E33" s="22" t="s">
        <v>92</v>
      </c>
      <c r="F33" s="22" t="s">
        <v>92</v>
      </c>
      <c r="G33" s="22" t="s">
        <v>92</v>
      </c>
      <c r="H33" s="23" t="s">
        <v>92</v>
      </c>
      <c r="I33" s="28" t="s">
        <v>92</v>
      </c>
      <c r="J33" s="22" t="s">
        <v>92</v>
      </c>
      <c r="K33" s="22" t="s">
        <v>92</v>
      </c>
      <c r="L33" s="22" t="s">
        <v>92</v>
      </c>
      <c r="M33" s="29" t="s">
        <v>92</v>
      </c>
      <c r="N33" s="12"/>
    </row>
    <row r="34" spans="1:14" ht="30" customHeight="1">
      <c r="A34" s="21" t="s">
        <v>93</v>
      </c>
      <c r="B34" s="22" t="s">
        <v>59</v>
      </c>
      <c r="C34" s="23">
        <v>0.1</v>
      </c>
      <c r="D34" s="28" t="s">
        <v>90</v>
      </c>
      <c r="E34" s="22" t="s">
        <v>90</v>
      </c>
      <c r="F34" s="22" t="s">
        <v>90</v>
      </c>
      <c r="G34" s="22" t="s">
        <v>90</v>
      </c>
      <c r="H34" s="23" t="s">
        <v>90</v>
      </c>
      <c r="I34" s="28" t="s">
        <v>90</v>
      </c>
      <c r="J34" s="22" t="s">
        <v>90</v>
      </c>
      <c r="K34" s="22" t="s">
        <v>90</v>
      </c>
      <c r="L34" s="22" t="s">
        <v>90</v>
      </c>
      <c r="M34" s="29" t="s">
        <v>90</v>
      </c>
      <c r="N34" s="12"/>
    </row>
    <row r="35" spans="1:14" ht="30" customHeight="1">
      <c r="A35" s="21" t="s">
        <v>94</v>
      </c>
      <c r="B35" s="22" t="s">
        <v>59</v>
      </c>
      <c r="C35" s="23">
        <v>0.05</v>
      </c>
      <c r="D35" s="28" t="s">
        <v>95</v>
      </c>
      <c r="E35" s="22" t="s">
        <v>95</v>
      </c>
      <c r="F35" s="22" t="s">
        <v>95</v>
      </c>
      <c r="G35" s="22" t="s">
        <v>95</v>
      </c>
      <c r="H35" s="23" t="s">
        <v>95</v>
      </c>
      <c r="I35" s="28" t="s">
        <v>95</v>
      </c>
      <c r="J35" s="22" t="s">
        <v>95</v>
      </c>
      <c r="K35" s="22" t="s">
        <v>95</v>
      </c>
      <c r="L35" s="22" t="s">
        <v>95</v>
      </c>
      <c r="M35" s="29" t="s">
        <v>95</v>
      </c>
      <c r="N35" s="12"/>
    </row>
    <row r="36" spans="1:14" ht="30" customHeight="1">
      <c r="A36" s="21" t="s">
        <v>96</v>
      </c>
      <c r="B36" s="22" t="s">
        <v>59</v>
      </c>
      <c r="C36" s="23">
        <v>0.01</v>
      </c>
      <c r="D36" s="28" t="s">
        <v>92</v>
      </c>
      <c r="E36" s="22" t="s">
        <v>92</v>
      </c>
      <c r="F36" s="22" t="s">
        <v>92</v>
      </c>
      <c r="G36" s="22" t="s">
        <v>92</v>
      </c>
      <c r="H36" s="23" t="s">
        <v>92</v>
      </c>
      <c r="I36" s="28" t="s">
        <v>92</v>
      </c>
      <c r="J36" s="22" t="s">
        <v>92</v>
      </c>
      <c r="K36" s="22" t="s">
        <v>92</v>
      </c>
      <c r="L36" s="22" t="s">
        <v>92</v>
      </c>
      <c r="M36" s="29" t="s">
        <v>92</v>
      </c>
      <c r="N36" s="12"/>
    </row>
    <row r="37" spans="1:14" ht="30" customHeight="1">
      <c r="A37" s="21" t="s">
        <v>97</v>
      </c>
      <c r="B37" s="22" t="s">
        <v>59</v>
      </c>
      <c r="C37" s="23">
        <v>5</v>
      </c>
      <c r="D37" s="28" t="s">
        <v>98</v>
      </c>
      <c r="E37" s="22" t="s">
        <v>98</v>
      </c>
      <c r="F37" s="22" t="s">
        <v>98</v>
      </c>
      <c r="G37" s="22" t="s">
        <v>98</v>
      </c>
      <c r="H37" s="23" t="s">
        <v>98</v>
      </c>
      <c r="I37" s="28" t="s">
        <v>98</v>
      </c>
      <c r="J37" s="22" t="s">
        <v>98</v>
      </c>
      <c r="K37" s="22" t="s">
        <v>98</v>
      </c>
      <c r="L37" s="22" t="s">
        <v>98</v>
      </c>
      <c r="M37" s="29" t="s">
        <v>98</v>
      </c>
      <c r="N37" s="12"/>
    </row>
    <row r="38" spans="1:14" ht="30" customHeight="1">
      <c r="A38" s="21" t="s">
        <v>99</v>
      </c>
      <c r="B38" s="22" t="s">
        <v>59</v>
      </c>
      <c r="C38" s="23">
        <v>0.01</v>
      </c>
      <c r="D38" s="28" t="s">
        <v>92</v>
      </c>
      <c r="E38" s="22" t="s">
        <v>92</v>
      </c>
      <c r="F38" s="22" t="s">
        <v>92</v>
      </c>
      <c r="G38" s="22" t="s">
        <v>92</v>
      </c>
      <c r="H38" s="23" t="s">
        <v>92</v>
      </c>
      <c r="I38" s="28" t="s">
        <v>92</v>
      </c>
      <c r="J38" s="22" t="s">
        <v>92</v>
      </c>
      <c r="K38" s="22" t="s">
        <v>92</v>
      </c>
      <c r="L38" s="22" t="s">
        <v>92</v>
      </c>
      <c r="M38" s="29" t="s">
        <v>92</v>
      </c>
      <c r="N38" s="12"/>
    </row>
    <row r="39" spans="1:14" ht="30" customHeight="1">
      <c r="A39" s="21" t="s">
        <v>100</v>
      </c>
      <c r="B39" s="22" t="s">
        <v>59</v>
      </c>
      <c r="C39" s="23">
        <v>0.1</v>
      </c>
      <c r="D39" s="28" t="s">
        <v>90</v>
      </c>
      <c r="E39" s="22" t="s">
        <v>90</v>
      </c>
      <c r="F39" s="22" t="s">
        <v>90</v>
      </c>
      <c r="G39" s="22" t="s">
        <v>90</v>
      </c>
      <c r="H39" s="23" t="s">
        <v>90</v>
      </c>
      <c r="I39" s="28" t="s">
        <v>90</v>
      </c>
      <c r="J39" s="22" t="s">
        <v>90</v>
      </c>
      <c r="K39" s="22" t="s">
        <v>90</v>
      </c>
      <c r="L39" s="22" t="s">
        <v>90</v>
      </c>
      <c r="M39" s="29" t="s">
        <v>90</v>
      </c>
      <c r="N39" s="12"/>
    </row>
    <row r="40" spans="1:14" ht="30" customHeight="1">
      <c r="A40" s="21" t="s">
        <v>101</v>
      </c>
      <c r="B40" s="22" t="s">
        <v>59</v>
      </c>
      <c r="C40" s="23">
        <v>50</v>
      </c>
      <c r="D40" s="28" t="s">
        <v>98</v>
      </c>
      <c r="E40" s="22" t="s">
        <v>98</v>
      </c>
      <c r="F40" s="22" t="s">
        <v>98</v>
      </c>
      <c r="G40" s="22" t="s">
        <v>98</v>
      </c>
      <c r="H40" s="23" t="s">
        <v>98</v>
      </c>
      <c r="I40" s="28" t="s">
        <v>98</v>
      </c>
      <c r="J40" s="22" t="s">
        <v>98</v>
      </c>
      <c r="K40" s="22" t="s">
        <v>98</v>
      </c>
      <c r="L40" s="22" t="s">
        <v>98</v>
      </c>
      <c r="M40" s="29" t="s">
        <v>98</v>
      </c>
      <c r="N40" s="12"/>
    </row>
    <row r="41" spans="1:14" ht="25.5" customHeight="1" thickBot="1">
      <c r="A41" s="32" t="s">
        <v>102</v>
      </c>
      <c r="B41" s="33" t="s">
        <v>59</v>
      </c>
      <c r="C41" s="34">
        <v>0.1</v>
      </c>
      <c r="D41" s="35" t="s">
        <v>90</v>
      </c>
      <c r="E41" s="36" t="s">
        <v>90</v>
      </c>
      <c r="F41" s="36" t="s">
        <v>90</v>
      </c>
      <c r="G41" s="36" t="s">
        <v>90</v>
      </c>
      <c r="H41" s="37" t="s">
        <v>90</v>
      </c>
      <c r="I41" s="35" t="s">
        <v>90</v>
      </c>
      <c r="J41" s="36" t="s">
        <v>90</v>
      </c>
      <c r="K41" s="36" t="s">
        <v>90</v>
      </c>
      <c r="L41" s="36" t="s">
        <v>90</v>
      </c>
      <c r="M41" s="38" t="s">
        <v>90</v>
      </c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</sheetData>
  <sheetProtection/>
  <mergeCells count="7">
    <mergeCell ref="K4:M4"/>
    <mergeCell ref="D5:H5"/>
    <mergeCell ref="I5:M5"/>
    <mergeCell ref="A4:A6"/>
    <mergeCell ref="B4:B6"/>
    <mergeCell ref="C4:C6"/>
    <mergeCell ref="F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31.8515625" style="0" bestFit="1" customWidth="1"/>
    <col min="2" max="2" width="11.421875" style="0" customWidth="1"/>
    <col min="3" max="3" width="18.8515625" style="0" customWidth="1"/>
  </cols>
  <sheetData>
    <row r="1" spans="1:3" ht="23.25">
      <c r="A1" s="13" t="s">
        <v>106</v>
      </c>
      <c r="B1" s="14"/>
      <c r="C1" s="14"/>
    </row>
    <row r="2" spans="1:3" ht="12.75">
      <c r="A2" s="39"/>
      <c r="B2" s="40"/>
      <c r="C2" s="40"/>
    </row>
    <row r="3" spans="1:3" ht="13.5" thickBot="1">
      <c r="A3" s="41"/>
      <c r="B3" s="14"/>
      <c r="C3" s="14"/>
    </row>
    <row r="4" spans="1:7" ht="12.75">
      <c r="A4" s="42" t="s">
        <v>42</v>
      </c>
      <c r="B4" s="369"/>
      <c r="C4" s="370"/>
      <c r="E4" s="371" t="s">
        <v>107</v>
      </c>
      <c r="F4" s="372"/>
      <c r="G4" s="373"/>
    </row>
    <row r="5" spans="1:7" ht="12.75">
      <c r="A5" s="43" t="s">
        <v>39</v>
      </c>
      <c r="B5" s="44" t="s">
        <v>40</v>
      </c>
      <c r="C5" s="45" t="s">
        <v>44</v>
      </c>
      <c r="E5" s="374"/>
      <c r="F5" s="375"/>
      <c r="G5" s="376"/>
    </row>
    <row r="6" spans="1:7" ht="12.75">
      <c r="A6" s="46"/>
      <c r="B6" s="47"/>
      <c r="C6" s="48"/>
      <c r="E6" s="374"/>
      <c r="F6" s="375"/>
      <c r="G6" s="376"/>
    </row>
    <row r="7" spans="1:7" ht="24.75" customHeight="1">
      <c r="A7" s="49" t="s">
        <v>50</v>
      </c>
      <c r="B7" s="47" t="s">
        <v>50</v>
      </c>
      <c r="C7" s="50"/>
      <c r="E7" s="374"/>
      <c r="F7" s="375"/>
      <c r="G7" s="376"/>
    </row>
    <row r="8" spans="1:7" ht="24.75" customHeight="1">
      <c r="A8" s="49" t="s">
        <v>108</v>
      </c>
      <c r="B8" s="47" t="s">
        <v>52</v>
      </c>
      <c r="C8" s="50"/>
      <c r="E8" s="374"/>
      <c r="F8" s="375"/>
      <c r="G8" s="376"/>
    </row>
    <row r="9" spans="1:7" ht="24.75" customHeight="1">
      <c r="A9" s="49" t="s">
        <v>109</v>
      </c>
      <c r="B9" s="47" t="s">
        <v>55</v>
      </c>
      <c r="C9" s="50"/>
      <c r="E9" s="374"/>
      <c r="F9" s="375"/>
      <c r="G9" s="376"/>
    </row>
    <row r="10" spans="1:7" ht="24.75" customHeight="1" thickBot="1">
      <c r="A10" s="49" t="s">
        <v>110</v>
      </c>
      <c r="B10" s="47" t="s">
        <v>59</v>
      </c>
      <c r="C10" s="50"/>
      <c r="E10" s="377"/>
      <c r="F10" s="378"/>
      <c r="G10" s="379"/>
    </row>
    <row r="11" spans="1:3" ht="24.75" customHeight="1">
      <c r="A11" s="49" t="s">
        <v>111</v>
      </c>
      <c r="B11" s="47" t="s">
        <v>59</v>
      </c>
      <c r="C11" s="50"/>
    </row>
    <row r="12" spans="1:3" ht="24.75" customHeight="1">
      <c r="A12" s="49" t="s">
        <v>112</v>
      </c>
      <c r="B12" s="47" t="s">
        <v>59</v>
      </c>
      <c r="C12" s="50"/>
    </row>
    <row r="13" spans="1:3" ht="24.75" customHeight="1">
      <c r="A13" s="49" t="s">
        <v>113</v>
      </c>
      <c r="B13" s="47" t="s">
        <v>59</v>
      </c>
      <c r="C13" s="50"/>
    </row>
    <row r="14" spans="1:3" ht="24.75" customHeight="1">
      <c r="A14" s="49" t="s">
        <v>114</v>
      </c>
      <c r="B14" s="47" t="s">
        <v>59</v>
      </c>
      <c r="C14" s="50"/>
    </row>
    <row r="15" spans="1:3" ht="24.75" customHeight="1">
      <c r="A15" s="49" t="s">
        <v>115</v>
      </c>
      <c r="B15" s="47" t="s">
        <v>59</v>
      </c>
      <c r="C15" s="50"/>
    </row>
    <row r="16" spans="1:3" ht="24.75" customHeight="1">
      <c r="A16" s="49" t="s">
        <v>116</v>
      </c>
      <c r="B16" s="47" t="s">
        <v>59</v>
      </c>
      <c r="C16" s="50"/>
    </row>
    <row r="17" spans="1:3" ht="24.75" customHeight="1">
      <c r="A17" s="49" t="s">
        <v>117</v>
      </c>
      <c r="B17" s="47" t="s">
        <v>59</v>
      </c>
      <c r="C17" s="50"/>
    </row>
    <row r="18" spans="1:3" ht="24.75" customHeight="1">
      <c r="A18" s="49" t="s">
        <v>118</v>
      </c>
      <c r="B18" s="47" t="s">
        <v>59</v>
      </c>
      <c r="C18" s="50"/>
    </row>
    <row r="19" spans="1:3" ht="24.75" customHeight="1">
      <c r="A19" s="49" t="s">
        <v>119</v>
      </c>
      <c r="B19" s="47" t="s">
        <v>59</v>
      </c>
      <c r="C19" s="50"/>
    </row>
    <row r="20" spans="1:3" ht="24.75" customHeight="1">
      <c r="A20" s="49" t="s">
        <v>120</v>
      </c>
      <c r="B20" s="47" t="s">
        <v>59</v>
      </c>
      <c r="C20" s="50"/>
    </row>
    <row r="21" spans="1:3" ht="24.75" customHeight="1">
      <c r="A21" s="49" t="s">
        <v>121</v>
      </c>
      <c r="B21" s="47" t="s">
        <v>59</v>
      </c>
      <c r="C21" s="50"/>
    </row>
    <row r="22" spans="1:3" ht="24.75" customHeight="1">
      <c r="A22" s="49" t="s">
        <v>122</v>
      </c>
      <c r="B22" s="47" t="s">
        <v>59</v>
      </c>
      <c r="C22" s="50"/>
    </row>
    <row r="23" spans="1:3" ht="24.75" customHeight="1">
      <c r="A23" s="49" t="s">
        <v>123</v>
      </c>
      <c r="B23" s="47" t="s">
        <v>52</v>
      </c>
      <c r="C23" s="50"/>
    </row>
    <row r="24" spans="1:3" ht="24.75" customHeight="1">
      <c r="A24" s="49" t="s">
        <v>124</v>
      </c>
      <c r="B24" s="47" t="s">
        <v>59</v>
      </c>
      <c r="C24" s="50"/>
    </row>
    <row r="25" spans="1:3" ht="24.75" customHeight="1">
      <c r="A25" s="49" t="s">
        <v>125</v>
      </c>
      <c r="B25" s="47" t="s">
        <v>59</v>
      </c>
      <c r="C25" s="50"/>
    </row>
    <row r="26" spans="1:3" ht="24.75" customHeight="1">
      <c r="A26" s="49" t="s">
        <v>126</v>
      </c>
      <c r="B26" s="47" t="s">
        <v>57</v>
      </c>
      <c r="C26" s="50"/>
    </row>
    <row r="27" spans="1:3" ht="24.75" customHeight="1">
      <c r="A27" s="49" t="s">
        <v>127</v>
      </c>
      <c r="B27" s="47" t="s">
        <v>85</v>
      </c>
      <c r="C27" s="50"/>
    </row>
    <row r="28" spans="1:3" ht="24.75" customHeight="1" thickBot="1">
      <c r="A28" s="51" t="s">
        <v>128</v>
      </c>
      <c r="B28" s="52" t="s">
        <v>57</v>
      </c>
      <c r="C28" s="53"/>
    </row>
    <row r="29" spans="1:3" ht="12.75">
      <c r="A29" s="54"/>
      <c r="B29" s="55"/>
      <c r="C29" s="55"/>
    </row>
  </sheetData>
  <sheetProtection/>
  <mergeCells count="2">
    <mergeCell ref="B4:C4"/>
    <mergeCell ref="E4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C5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18.421875" style="0" customWidth="1"/>
  </cols>
  <sheetData>
    <row r="2" spans="1:3" ht="23.25">
      <c r="A2" s="13" t="s">
        <v>129</v>
      </c>
      <c r="B2" s="14"/>
      <c r="C2" s="14"/>
    </row>
    <row r="3" spans="1:3" ht="13.5" thickBot="1">
      <c r="A3" s="30"/>
      <c r="B3" s="30"/>
      <c r="C3" s="30"/>
    </row>
    <row r="4" spans="1:3" ht="12.75">
      <c r="A4" s="56" t="s">
        <v>130</v>
      </c>
      <c r="B4" s="380"/>
      <c r="C4" s="381"/>
    </row>
    <row r="5" spans="1:3" ht="12.75">
      <c r="A5" s="57" t="s">
        <v>39</v>
      </c>
      <c r="B5" s="58" t="s">
        <v>40</v>
      </c>
      <c r="C5" s="59" t="s">
        <v>44</v>
      </c>
    </row>
    <row r="6" spans="1:3" ht="12.75">
      <c r="A6" s="60"/>
      <c r="B6" s="61"/>
      <c r="C6" s="62"/>
    </row>
    <row r="7" spans="1:3" ht="19.5" customHeight="1">
      <c r="A7" s="60" t="s">
        <v>131</v>
      </c>
      <c r="B7" s="61" t="s">
        <v>132</v>
      </c>
      <c r="C7" s="63" t="s">
        <v>60</v>
      </c>
    </row>
    <row r="8" spans="1:3" ht="19.5" customHeight="1">
      <c r="A8" s="60" t="s">
        <v>133</v>
      </c>
      <c r="B8" s="61" t="s">
        <v>132</v>
      </c>
      <c r="C8" s="63" t="s">
        <v>60</v>
      </c>
    </row>
    <row r="9" spans="1:3" ht="19.5" customHeight="1">
      <c r="A9" s="60" t="s">
        <v>134</v>
      </c>
      <c r="B9" s="61" t="s">
        <v>135</v>
      </c>
      <c r="C9" s="63" t="s">
        <v>63</v>
      </c>
    </row>
    <row r="10" spans="1:3" ht="19.5" customHeight="1">
      <c r="A10" s="60" t="s">
        <v>136</v>
      </c>
      <c r="B10" s="61" t="s">
        <v>135</v>
      </c>
      <c r="C10" s="63">
        <v>42</v>
      </c>
    </row>
    <row r="11" spans="1:3" ht="19.5" customHeight="1">
      <c r="A11" s="60" t="s">
        <v>50</v>
      </c>
      <c r="B11" s="61" t="s">
        <v>50</v>
      </c>
      <c r="C11" s="63">
        <v>7</v>
      </c>
    </row>
    <row r="12" spans="1:3" ht="19.5" customHeight="1">
      <c r="A12" s="60" t="s">
        <v>51</v>
      </c>
      <c r="B12" s="61" t="s">
        <v>57</v>
      </c>
      <c r="C12" s="63">
        <v>113</v>
      </c>
    </row>
    <row r="13" spans="1:3" ht="19.5" customHeight="1">
      <c r="A13" s="60" t="s">
        <v>137</v>
      </c>
      <c r="B13" s="61" t="s">
        <v>57</v>
      </c>
      <c r="C13" s="63">
        <v>28</v>
      </c>
    </row>
    <row r="14" spans="1:3" ht="19.5" customHeight="1">
      <c r="A14" s="60" t="s">
        <v>138</v>
      </c>
      <c r="B14" s="61" t="s">
        <v>57</v>
      </c>
      <c r="C14" s="63" t="s">
        <v>139</v>
      </c>
    </row>
    <row r="15" spans="1:3" ht="19.5" customHeight="1">
      <c r="A15" s="60" t="s">
        <v>66</v>
      </c>
      <c r="B15" s="61" t="s">
        <v>57</v>
      </c>
      <c r="C15" s="63" t="s">
        <v>139</v>
      </c>
    </row>
    <row r="16" spans="1:3" ht="19.5" customHeight="1">
      <c r="A16" s="60" t="s">
        <v>65</v>
      </c>
      <c r="B16" s="61" t="s">
        <v>57</v>
      </c>
      <c r="C16" s="63" t="s">
        <v>90</v>
      </c>
    </row>
    <row r="17" spans="1:3" ht="19.5" customHeight="1">
      <c r="A17" s="60" t="s">
        <v>140</v>
      </c>
      <c r="B17" s="61" t="s">
        <v>57</v>
      </c>
      <c r="C17" s="63" t="s">
        <v>62</v>
      </c>
    </row>
    <row r="18" spans="1:3" ht="19.5" customHeight="1">
      <c r="A18" s="60" t="s">
        <v>141</v>
      </c>
      <c r="B18" s="61" t="s">
        <v>57</v>
      </c>
      <c r="C18" s="63" t="s">
        <v>68</v>
      </c>
    </row>
    <row r="19" spans="1:3" ht="19.5" customHeight="1">
      <c r="A19" s="60" t="s">
        <v>142</v>
      </c>
      <c r="B19" s="61" t="s">
        <v>57</v>
      </c>
      <c r="C19" s="63" t="s">
        <v>143</v>
      </c>
    </row>
    <row r="20" spans="1:3" ht="19.5" customHeight="1">
      <c r="A20" s="60" t="s">
        <v>144</v>
      </c>
      <c r="B20" s="61" t="s">
        <v>57</v>
      </c>
      <c r="C20" s="63" t="s">
        <v>143</v>
      </c>
    </row>
    <row r="21" spans="1:3" ht="19.5" customHeight="1">
      <c r="A21" s="60" t="s">
        <v>145</v>
      </c>
      <c r="B21" s="61" t="s">
        <v>57</v>
      </c>
      <c r="C21" s="63" t="s">
        <v>143</v>
      </c>
    </row>
    <row r="22" spans="1:3" ht="19.5" customHeight="1">
      <c r="A22" s="60" t="s">
        <v>146</v>
      </c>
      <c r="B22" s="61" t="s">
        <v>57</v>
      </c>
      <c r="C22" s="63" t="s">
        <v>147</v>
      </c>
    </row>
    <row r="23" spans="1:3" ht="19.5" customHeight="1">
      <c r="A23" s="60" t="s">
        <v>148</v>
      </c>
      <c r="B23" s="61" t="s">
        <v>57</v>
      </c>
      <c r="C23" s="63">
        <v>22.8</v>
      </c>
    </row>
    <row r="24" spans="1:3" ht="19.5" customHeight="1">
      <c r="A24" s="60" t="s">
        <v>149</v>
      </c>
      <c r="B24" s="61" t="s">
        <v>57</v>
      </c>
      <c r="C24" s="63">
        <v>29.4</v>
      </c>
    </row>
    <row r="25" spans="1:3" ht="19.5" customHeight="1">
      <c r="A25" s="60" t="s">
        <v>150</v>
      </c>
      <c r="B25" s="61" t="s">
        <v>57</v>
      </c>
      <c r="C25" s="63">
        <v>0.38</v>
      </c>
    </row>
    <row r="26" spans="1:3" ht="19.5" customHeight="1">
      <c r="A26" s="60" t="s">
        <v>151</v>
      </c>
      <c r="B26" s="61" t="s">
        <v>57</v>
      </c>
      <c r="C26" s="63" t="s">
        <v>152</v>
      </c>
    </row>
    <row r="27" spans="1:3" ht="19.5" customHeight="1">
      <c r="A27" s="60" t="s">
        <v>153</v>
      </c>
      <c r="B27" s="61" t="s">
        <v>154</v>
      </c>
      <c r="C27" s="63">
        <v>71</v>
      </c>
    </row>
    <row r="28" spans="1:3" ht="19.5" customHeight="1">
      <c r="A28" s="60" t="s">
        <v>155</v>
      </c>
      <c r="B28" s="61" t="s">
        <v>55</v>
      </c>
      <c r="C28" s="63">
        <v>1945</v>
      </c>
    </row>
    <row r="29" spans="1:3" ht="19.5" customHeight="1">
      <c r="A29" s="60" t="s">
        <v>156</v>
      </c>
      <c r="B29" s="61" t="s">
        <v>57</v>
      </c>
      <c r="C29" s="63">
        <v>824</v>
      </c>
    </row>
    <row r="30" spans="1:3" ht="19.5" customHeight="1">
      <c r="A30" s="60" t="s">
        <v>83</v>
      </c>
      <c r="B30" s="61" t="s">
        <v>57</v>
      </c>
      <c r="C30" s="63">
        <v>167</v>
      </c>
    </row>
    <row r="31" spans="1:3" ht="19.5" customHeight="1">
      <c r="A31" s="60" t="s">
        <v>84</v>
      </c>
      <c r="B31" s="61" t="s">
        <v>57</v>
      </c>
      <c r="C31" s="63">
        <v>15</v>
      </c>
    </row>
    <row r="32" spans="1:3" ht="19.5" customHeight="1">
      <c r="A32" s="60" t="s">
        <v>157</v>
      </c>
      <c r="B32" s="61" t="s">
        <v>57</v>
      </c>
      <c r="C32" s="63" t="s">
        <v>158</v>
      </c>
    </row>
    <row r="33" spans="1:3" ht="19.5" customHeight="1">
      <c r="A33" s="60" t="s">
        <v>159</v>
      </c>
      <c r="B33" s="61" t="s">
        <v>57</v>
      </c>
      <c r="C33" s="63" t="s">
        <v>98</v>
      </c>
    </row>
    <row r="34" spans="1:3" ht="19.5" customHeight="1">
      <c r="A34" s="60" t="s">
        <v>58</v>
      </c>
      <c r="B34" s="61" t="s">
        <v>57</v>
      </c>
      <c r="C34" s="63" t="s">
        <v>90</v>
      </c>
    </row>
    <row r="35" spans="1:3" ht="19.5" customHeight="1">
      <c r="A35" s="60" t="s">
        <v>160</v>
      </c>
      <c r="B35" s="61" t="s">
        <v>57</v>
      </c>
      <c r="C35" s="63" t="s">
        <v>63</v>
      </c>
    </row>
    <row r="36" spans="1:3" ht="19.5" customHeight="1">
      <c r="A36" s="60" t="s">
        <v>161</v>
      </c>
      <c r="B36" s="61" t="s">
        <v>57</v>
      </c>
      <c r="C36" s="63" t="s">
        <v>63</v>
      </c>
    </row>
    <row r="37" spans="1:3" ht="19.5" customHeight="1">
      <c r="A37" s="60" t="s">
        <v>71</v>
      </c>
      <c r="B37" s="61" t="s">
        <v>57</v>
      </c>
      <c r="C37" s="63">
        <v>0.01</v>
      </c>
    </row>
    <row r="38" spans="1:3" ht="19.5" customHeight="1">
      <c r="A38" s="60" t="s">
        <v>72</v>
      </c>
      <c r="B38" s="61" t="s">
        <v>57</v>
      </c>
      <c r="C38" s="63" t="s">
        <v>90</v>
      </c>
    </row>
    <row r="39" spans="1:3" ht="19.5" customHeight="1">
      <c r="A39" s="60" t="s">
        <v>67</v>
      </c>
      <c r="B39" s="61" t="s">
        <v>57</v>
      </c>
      <c r="C39" s="63">
        <v>0.42</v>
      </c>
    </row>
    <row r="40" spans="1:3" ht="19.5" customHeight="1">
      <c r="A40" s="60" t="s">
        <v>76</v>
      </c>
      <c r="B40" s="61" t="s">
        <v>57</v>
      </c>
      <c r="C40" s="63" t="s">
        <v>162</v>
      </c>
    </row>
    <row r="41" spans="1:3" ht="19.5" customHeight="1">
      <c r="A41" s="60" t="s">
        <v>70</v>
      </c>
      <c r="B41" s="61" t="s">
        <v>57</v>
      </c>
      <c r="C41" s="63" t="s">
        <v>152</v>
      </c>
    </row>
    <row r="42" spans="1:3" ht="19.5" customHeight="1">
      <c r="A42" s="60" t="s">
        <v>64</v>
      </c>
      <c r="B42" s="61" t="s">
        <v>57</v>
      </c>
      <c r="C42" s="63" t="s">
        <v>90</v>
      </c>
    </row>
    <row r="43" spans="1:3" ht="19.5" customHeight="1">
      <c r="A43" s="60" t="s">
        <v>74</v>
      </c>
      <c r="B43" s="61" t="s">
        <v>57</v>
      </c>
      <c r="C43" s="63">
        <v>2.9</v>
      </c>
    </row>
    <row r="44" spans="1:3" ht="19.5" customHeight="1">
      <c r="A44" s="60" t="s">
        <v>69</v>
      </c>
      <c r="B44" s="61" t="s">
        <v>57</v>
      </c>
      <c r="C44" s="63" t="s">
        <v>92</v>
      </c>
    </row>
    <row r="45" spans="1:3" ht="19.5" customHeight="1">
      <c r="A45" s="60" t="s">
        <v>163</v>
      </c>
      <c r="B45" s="61" t="s">
        <v>57</v>
      </c>
      <c r="C45" s="63" t="s">
        <v>90</v>
      </c>
    </row>
    <row r="46" spans="1:3" ht="19.5" customHeight="1">
      <c r="A46" s="60" t="s">
        <v>164</v>
      </c>
      <c r="B46" s="61" t="s">
        <v>57</v>
      </c>
      <c r="C46" s="63" t="s">
        <v>98</v>
      </c>
    </row>
    <row r="47" spans="1:3" ht="19.5" customHeight="1">
      <c r="A47" s="60" t="s">
        <v>61</v>
      </c>
      <c r="B47" s="61" t="s">
        <v>57</v>
      </c>
      <c r="C47" s="63" t="s">
        <v>98</v>
      </c>
    </row>
    <row r="48" spans="1:3" ht="19.5" customHeight="1">
      <c r="A48" s="60" t="s">
        <v>165</v>
      </c>
      <c r="B48" s="61" t="s">
        <v>57</v>
      </c>
      <c r="C48" s="63" t="s">
        <v>166</v>
      </c>
    </row>
    <row r="49" spans="1:3" ht="19.5" customHeight="1">
      <c r="A49" s="60" t="s">
        <v>86</v>
      </c>
      <c r="B49" s="61" t="s">
        <v>57</v>
      </c>
      <c r="C49" s="63" t="s">
        <v>60</v>
      </c>
    </row>
    <row r="50" spans="1:3" ht="19.5" customHeight="1">
      <c r="A50" s="60" t="s">
        <v>167</v>
      </c>
      <c r="B50" s="61" t="s">
        <v>57</v>
      </c>
      <c r="C50" s="63" t="s">
        <v>90</v>
      </c>
    </row>
    <row r="51" spans="1:3" ht="19.5" customHeight="1">
      <c r="A51" s="60" t="s">
        <v>168</v>
      </c>
      <c r="B51" s="61" t="s">
        <v>57</v>
      </c>
      <c r="C51" s="63" t="s">
        <v>90</v>
      </c>
    </row>
    <row r="52" spans="1:3" ht="19.5" customHeight="1">
      <c r="A52" s="60" t="s">
        <v>169</v>
      </c>
      <c r="B52" s="61" t="s">
        <v>57</v>
      </c>
      <c r="C52" s="63" t="s">
        <v>62</v>
      </c>
    </row>
    <row r="53" spans="1:3" ht="19.5" customHeight="1">
      <c r="A53" s="60" t="s">
        <v>170</v>
      </c>
      <c r="B53" s="61" t="s">
        <v>57</v>
      </c>
      <c r="C53" s="63" t="s">
        <v>90</v>
      </c>
    </row>
    <row r="54" spans="1:3" ht="19.5" customHeight="1" thickBot="1">
      <c r="A54" s="64" t="s">
        <v>171</v>
      </c>
      <c r="B54" s="65" t="s">
        <v>57</v>
      </c>
      <c r="C54" s="66" t="s">
        <v>98</v>
      </c>
    </row>
    <row r="55" spans="1:3" ht="12.75">
      <c r="A55" s="12"/>
      <c r="B55" s="67"/>
      <c r="C55" s="67"/>
    </row>
  </sheetData>
  <sheetProtection/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59"/>
  <sheetViews>
    <sheetView tabSelected="1" zoomScale="70" zoomScaleNormal="70" zoomScalePageLayoutView="0" workbookViewId="0" topLeftCell="A1">
      <selection activeCell="H21" sqref="H21"/>
    </sheetView>
  </sheetViews>
  <sheetFormatPr defaultColWidth="9.140625" defaultRowHeight="12.75"/>
  <cols>
    <col min="1" max="1" width="54.140625" style="70" customWidth="1"/>
    <col min="2" max="4" width="14.57421875" style="70" customWidth="1"/>
    <col min="5" max="5" width="15.00390625" style="70" customWidth="1"/>
    <col min="6" max="6" width="14.57421875" style="70" customWidth="1"/>
    <col min="7" max="7" width="15.421875" style="70" customWidth="1"/>
    <col min="8" max="9" width="14.57421875" style="70" customWidth="1"/>
    <col min="10" max="10" width="15.140625" style="70" customWidth="1"/>
    <col min="11" max="14" width="14.57421875" style="70" customWidth="1"/>
    <col min="15" max="15" width="12.421875" style="70" bestFit="1" customWidth="1"/>
    <col min="16" max="16" width="14.140625" style="70" bestFit="1" customWidth="1"/>
    <col min="17" max="17" width="14.421875" style="70" customWidth="1"/>
    <col min="18" max="16384" width="9.140625" style="70" customWidth="1"/>
  </cols>
  <sheetData>
    <row r="1" spans="1:4" ht="23.25">
      <c r="A1" s="68" t="s">
        <v>172</v>
      </c>
      <c r="B1" s="69">
        <v>2011</v>
      </c>
      <c r="D1" s="71"/>
    </row>
    <row r="2" ht="12.75"/>
    <row r="3" ht="13.5" thickBot="1"/>
    <row r="4" spans="1:14" ht="16.5" thickBot="1">
      <c r="A4" s="72" t="s">
        <v>173</v>
      </c>
      <c r="B4" s="392" t="s">
        <v>174</v>
      </c>
      <c r="C4" s="393"/>
      <c r="D4" s="394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5.75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6.5" thickBot="1">
      <c r="A6" s="72" t="s">
        <v>175</v>
      </c>
      <c r="B6" s="392" t="s">
        <v>176</v>
      </c>
      <c r="C6" s="393"/>
      <c r="D6" s="394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23.25">
      <c r="A8" s="74" t="s">
        <v>177</v>
      </c>
      <c r="M8" s="73"/>
      <c r="N8" s="73"/>
    </row>
    <row r="9" spans="1:14" ht="15">
      <c r="A9" s="400" t="s">
        <v>419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2"/>
      <c r="M9" s="73"/>
      <c r="N9" s="73"/>
    </row>
    <row r="10" spans="1:14" ht="15">
      <c r="A10" s="403"/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5"/>
      <c r="M10" s="73"/>
      <c r="N10" s="73"/>
    </row>
    <row r="11" spans="1:14" ht="15">
      <c r="A11" s="75"/>
      <c r="B11" s="76"/>
      <c r="C11" s="77"/>
      <c r="D11" s="78"/>
      <c r="E11" s="79"/>
      <c r="F11" s="79"/>
      <c r="G11" s="79"/>
      <c r="H11" s="79"/>
      <c r="I11" s="79"/>
      <c r="J11" s="79"/>
      <c r="K11" s="79"/>
      <c r="L11" s="79"/>
      <c r="M11" s="73"/>
      <c r="N11" s="73"/>
    </row>
    <row r="12" spans="1:14" ht="15">
      <c r="A12" s="400" t="s">
        <v>178</v>
      </c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2"/>
      <c r="M12" s="73"/>
      <c r="N12" s="73"/>
    </row>
    <row r="13" spans="1:14" ht="15">
      <c r="A13" s="403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5"/>
      <c r="M13" s="73"/>
      <c r="N13" s="73"/>
    </row>
    <row r="14" spans="1:14" ht="15">
      <c r="A14" s="75"/>
      <c r="B14" s="76"/>
      <c r="C14" s="77"/>
      <c r="D14" s="78"/>
      <c r="E14" s="79"/>
      <c r="F14" s="79"/>
      <c r="G14" s="79"/>
      <c r="H14" s="79"/>
      <c r="I14" s="79"/>
      <c r="J14" s="79"/>
      <c r="K14" s="79"/>
      <c r="L14" s="79"/>
      <c r="M14" s="73"/>
      <c r="N14" s="73"/>
    </row>
    <row r="15" spans="1:14" ht="15">
      <c r="A15" s="400" t="s">
        <v>179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2"/>
      <c r="M15" s="73"/>
      <c r="N15" s="73"/>
    </row>
    <row r="16" spans="1:14" ht="15">
      <c r="A16" s="403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5"/>
      <c r="M16" s="73"/>
      <c r="N16" s="73"/>
    </row>
    <row r="17" spans="1:14" ht="15.75" thickBo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 ht="17.25" thickBot="1">
      <c r="A18" s="80" t="s">
        <v>180</v>
      </c>
      <c r="B18" s="81">
        <v>6955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1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ht="15.75" thickBot="1">
      <c r="A20" s="73"/>
      <c r="B20" s="73" t="s">
        <v>181</v>
      </c>
      <c r="C20" s="73" t="s">
        <v>182</v>
      </c>
      <c r="D20" s="73" t="s">
        <v>183</v>
      </c>
      <c r="E20" s="73" t="s">
        <v>184</v>
      </c>
      <c r="F20" s="73" t="s">
        <v>185</v>
      </c>
      <c r="G20" s="73" t="s">
        <v>186</v>
      </c>
      <c r="H20" s="73" t="s">
        <v>187</v>
      </c>
      <c r="I20" s="73" t="s">
        <v>188</v>
      </c>
      <c r="J20" s="73" t="s">
        <v>189</v>
      </c>
      <c r="K20" s="73" t="s">
        <v>190</v>
      </c>
      <c r="L20" s="73" t="s">
        <v>191</v>
      </c>
      <c r="M20" s="73" t="s">
        <v>192</v>
      </c>
      <c r="N20" s="73"/>
    </row>
    <row r="21" spans="1:14" ht="16.5" thickBot="1">
      <c r="A21" s="82" t="s">
        <v>193</v>
      </c>
      <c r="B21" s="83">
        <f aca="true" t="shared" si="0" ref="B21:M21">+B28/(C48*C49/860000)</f>
        <v>0.40328851796855064</v>
      </c>
      <c r="C21" s="83">
        <f t="shared" si="0"/>
        <v>0.4029823613621056</v>
      </c>
      <c r="D21" s="83">
        <f t="shared" si="0"/>
        <v>0.42967758105081943</v>
      </c>
      <c r="E21" s="83">
        <f t="shared" si="0"/>
        <v>0</v>
      </c>
      <c r="F21" s="83">
        <f t="shared" si="0"/>
        <v>0.39482432973459497</v>
      </c>
      <c r="G21" s="83">
        <f t="shared" si="0"/>
        <v>0.405551202252152</v>
      </c>
      <c r="H21" s="83">
        <f t="shared" si="0"/>
        <v>0.40506309970350535</v>
      </c>
      <c r="I21" s="83">
        <f t="shared" si="0"/>
        <v>0.3983767186523726</v>
      </c>
      <c r="J21" s="83">
        <f t="shared" si="0"/>
        <v>0.39571429422849624</v>
      </c>
      <c r="K21" s="83">
        <f t="shared" si="0"/>
        <v>0.3999900376482073</v>
      </c>
      <c r="L21" s="83">
        <f t="shared" si="0"/>
        <v>0.3986623083606351</v>
      </c>
      <c r="M21" s="83">
        <f t="shared" si="0"/>
        <v>0.4013211016882716</v>
      </c>
      <c r="N21" s="73"/>
    </row>
    <row r="22" spans="1:14" ht="16.5" thickBot="1">
      <c r="A22" s="82" t="s">
        <v>194</v>
      </c>
      <c r="B22" s="83">
        <f aca="true" t="shared" si="1" ref="B22:M22">+B30/(C48*C49/860000)</f>
        <v>0.657412127425094</v>
      </c>
      <c r="C22" s="83">
        <f t="shared" si="1"/>
        <v>0.6556723390127966</v>
      </c>
      <c r="D22" s="83">
        <f t="shared" si="1"/>
        <v>0.6978230361869031</v>
      </c>
      <c r="E22" s="83">
        <f t="shared" si="1"/>
        <v>0</v>
      </c>
      <c r="F22" s="83">
        <f t="shared" si="1"/>
        <v>0.6609215324118216</v>
      </c>
      <c r="G22" s="83">
        <f t="shared" si="1"/>
        <v>0.6841955327502968</v>
      </c>
      <c r="H22" s="83">
        <f t="shared" si="1"/>
        <v>0.6910358308678324</v>
      </c>
      <c r="I22" s="83">
        <f t="shared" si="1"/>
        <v>0.6920060567440018</v>
      </c>
      <c r="J22" s="83">
        <f t="shared" si="1"/>
        <v>0.6890003513125506</v>
      </c>
      <c r="K22" s="83">
        <f t="shared" si="1"/>
        <v>0.6980932438038697</v>
      </c>
      <c r="L22" s="83">
        <f t="shared" si="1"/>
        <v>0.6944556262880857</v>
      </c>
      <c r="M22" s="83">
        <f t="shared" si="1"/>
        <v>0.693571447392018</v>
      </c>
      <c r="N22" s="73"/>
    </row>
    <row r="23" spans="1:14" ht="15">
      <c r="A23" s="73" t="s">
        <v>195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15.75" thickBo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ht="16.5" thickBot="1">
      <c r="A25" s="84" t="s">
        <v>196</v>
      </c>
      <c r="B25" s="73"/>
      <c r="C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5.75" thickBo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ht="15.75" thickBot="1">
      <c r="A27" s="85" t="s">
        <v>197</v>
      </c>
      <c r="B27" s="86" t="s">
        <v>181</v>
      </c>
      <c r="C27" s="86" t="s">
        <v>182</v>
      </c>
      <c r="D27" s="86" t="s">
        <v>183</v>
      </c>
      <c r="E27" s="86" t="s">
        <v>184</v>
      </c>
      <c r="F27" s="86" t="s">
        <v>185</v>
      </c>
      <c r="G27" s="86" t="s">
        <v>186</v>
      </c>
      <c r="H27" s="86" t="s">
        <v>187</v>
      </c>
      <c r="I27" s="86" t="s">
        <v>188</v>
      </c>
      <c r="J27" s="86" t="s">
        <v>189</v>
      </c>
      <c r="K27" s="86" t="s">
        <v>190</v>
      </c>
      <c r="L27" s="86" t="s">
        <v>191</v>
      </c>
      <c r="M27" s="87" t="s">
        <v>192</v>
      </c>
      <c r="N27" s="88" t="s">
        <v>198</v>
      </c>
    </row>
    <row r="28" spans="1:14" ht="15.75">
      <c r="A28" s="89" t="s">
        <v>199</v>
      </c>
      <c r="B28" s="90">
        <v>109147.50000000001</v>
      </c>
      <c r="C28" s="90">
        <v>98290.80000000024</v>
      </c>
      <c r="D28" s="90">
        <v>13761.900000000313</v>
      </c>
      <c r="E28" s="90">
        <v>0</v>
      </c>
      <c r="F28" s="90">
        <v>68741.9999999996</v>
      </c>
      <c r="G28" s="90">
        <v>88705.80000000022</v>
      </c>
      <c r="H28" s="90">
        <v>98350.20000000055</v>
      </c>
      <c r="I28" s="90">
        <v>94224.59999999891</v>
      </c>
      <c r="J28" s="90">
        <v>71998.20000000096</v>
      </c>
      <c r="K28" s="90">
        <v>96368.39999999956</v>
      </c>
      <c r="L28" s="90">
        <v>93198.60000000008</v>
      </c>
      <c r="M28" s="91">
        <v>99076.4999999992</v>
      </c>
      <c r="N28" s="92">
        <v>931864.4999999997</v>
      </c>
    </row>
    <row r="29" spans="1:14" ht="16.5" thickBot="1">
      <c r="A29" s="93" t="s">
        <v>200</v>
      </c>
      <c r="B29" s="94">
        <v>68776.95601867113</v>
      </c>
      <c r="C29" s="94">
        <v>61633.2188121526</v>
      </c>
      <c r="D29" s="94">
        <v>8588.278983540691</v>
      </c>
      <c r="E29" s="94">
        <v>0</v>
      </c>
      <c r="F29" s="94">
        <v>46329.601619874644</v>
      </c>
      <c r="G29" s="94">
        <v>60947.58963859349</v>
      </c>
      <c r="H29" s="94">
        <v>69434.79997349795</v>
      </c>
      <c r="I29" s="94">
        <v>69449.60795786562</v>
      </c>
      <c r="J29" s="94">
        <v>53361.90403816054</v>
      </c>
      <c r="K29" s="94">
        <v>71821.11129817026</v>
      </c>
      <c r="L29" s="94">
        <v>69150.06144813512</v>
      </c>
      <c r="M29" s="95">
        <v>72149.56117260952</v>
      </c>
      <c r="N29" s="96">
        <v>651642.6909612716</v>
      </c>
    </row>
    <row r="30" spans="1:14" ht="16.5" thickBot="1">
      <c r="A30" s="85" t="s">
        <v>201</v>
      </c>
      <c r="B30" s="97">
        <v>177924.45601867116</v>
      </c>
      <c r="C30" s="97">
        <v>159924.01881215285</v>
      </c>
      <c r="D30" s="97">
        <v>22350.178983541</v>
      </c>
      <c r="E30" s="97">
        <v>0</v>
      </c>
      <c r="F30" s="97">
        <v>115071.60161987424</v>
      </c>
      <c r="G30" s="97">
        <v>149653.3896385937</v>
      </c>
      <c r="H30" s="97">
        <v>167784.99997349852</v>
      </c>
      <c r="I30" s="97">
        <v>163674.20795786454</v>
      </c>
      <c r="J30" s="97">
        <v>125360.10403816149</v>
      </c>
      <c r="K30" s="97">
        <v>168189.51129816982</v>
      </c>
      <c r="L30" s="97">
        <v>162348.66144813522</v>
      </c>
      <c r="M30" s="98">
        <v>171226.06117260872</v>
      </c>
      <c r="N30" s="99">
        <v>1583507.1909612713</v>
      </c>
    </row>
    <row r="31" spans="1:14" ht="1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1:14" ht="15">
      <c r="A32" s="101" t="s">
        <v>202</v>
      </c>
      <c r="B32" s="101">
        <v>1</v>
      </c>
      <c r="C32" s="101">
        <v>2</v>
      </c>
      <c r="D32" s="101">
        <v>3</v>
      </c>
      <c r="E32" s="101">
        <v>4</v>
      </c>
      <c r="F32" s="101">
        <v>5</v>
      </c>
      <c r="G32" s="101">
        <v>6</v>
      </c>
      <c r="H32" s="101">
        <v>7</v>
      </c>
      <c r="I32" s="101">
        <v>8</v>
      </c>
      <c r="J32" s="101">
        <v>9</v>
      </c>
      <c r="K32" s="101">
        <v>10</v>
      </c>
      <c r="L32" s="101">
        <v>11</v>
      </c>
      <c r="M32" s="101">
        <v>12</v>
      </c>
      <c r="N32" s="101">
        <v>13</v>
      </c>
    </row>
    <row r="33" spans="1:14" ht="15">
      <c r="A33" s="101" t="s">
        <v>203</v>
      </c>
      <c r="B33" s="102">
        <v>31603.500000000786</v>
      </c>
      <c r="C33" s="102">
        <v>24891.29999999866</v>
      </c>
      <c r="D33" s="102">
        <v>24313.500000000786</v>
      </c>
      <c r="E33" s="102">
        <v>24802.20000000016</v>
      </c>
      <c r="F33" s="102">
        <v>24623.999999999214</v>
      </c>
      <c r="G33" s="102">
        <v>24610.500000000393</v>
      </c>
      <c r="H33" s="102">
        <v>24326.999999999603</v>
      </c>
      <c r="I33" s="102">
        <v>24723.89999999992</v>
      </c>
      <c r="J33" s="102">
        <v>17304.30000000102</v>
      </c>
      <c r="K33" s="102">
        <v>0</v>
      </c>
      <c r="L33" s="102">
        <v>0</v>
      </c>
      <c r="M33" s="102">
        <v>0</v>
      </c>
      <c r="N33" s="102">
        <v>0</v>
      </c>
    </row>
    <row r="34" spans="1:14" ht="1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5">
      <c r="A35" s="101" t="s">
        <v>202</v>
      </c>
      <c r="B35" s="101">
        <v>14</v>
      </c>
      <c r="C35" s="101">
        <v>15</v>
      </c>
      <c r="D35" s="101">
        <v>16</v>
      </c>
      <c r="E35" s="101">
        <v>17</v>
      </c>
      <c r="F35" s="101">
        <v>18</v>
      </c>
      <c r="G35" s="101">
        <v>19</v>
      </c>
      <c r="H35" s="101">
        <v>20</v>
      </c>
      <c r="I35" s="101">
        <v>21</v>
      </c>
      <c r="J35" s="101">
        <v>22</v>
      </c>
      <c r="K35" s="101">
        <v>23</v>
      </c>
      <c r="L35" s="101">
        <v>24</v>
      </c>
      <c r="M35" s="101">
        <v>25</v>
      </c>
      <c r="N35" s="101">
        <v>26</v>
      </c>
    </row>
    <row r="36" spans="1:14" ht="15">
      <c r="A36" s="101" t="s">
        <v>203</v>
      </c>
      <c r="B36" s="102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17498.69999999937</v>
      </c>
      <c r="H36" s="102">
        <v>22779.900000000707</v>
      </c>
      <c r="I36" s="102">
        <v>22166.999999999603</v>
      </c>
      <c r="J36" s="102">
        <v>21834.9</v>
      </c>
      <c r="K36" s="102">
        <v>22472.0999999989</v>
      </c>
      <c r="L36" s="102">
        <v>23141.699999999764</v>
      </c>
      <c r="M36" s="102">
        <v>19134.900000000707</v>
      </c>
      <c r="N36" s="102">
        <v>18198.00000000008</v>
      </c>
    </row>
    <row r="37" spans="1:14" ht="1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4" ht="15">
      <c r="A38" s="101" t="s">
        <v>202</v>
      </c>
      <c r="B38" s="101">
        <v>27</v>
      </c>
      <c r="C38" s="101">
        <v>28</v>
      </c>
      <c r="D38" s="101">
        <v>29</v>
      </c>
      <c r="E38" s="101">
        <v>30</v>
      </c>
      <c r="F38" s="101">
        <v>31</v>
      </c>
      <c r="G38" s="101">
        <v>32</v>
      </c>
      <c r="H38" s="101">
        <v>33</v>
      </c>
      <c r="I38" s="101">
        <v>34</v>
      </c>
      <c r="J38" s="101">
        <v>35</v>
      </c>
      <c r="K38" s="101">
        <v>36</v>
      </c>
      <c r="L38" s="101">
        <v>37</v>
      </c>
      <c r="M38" s="101">
        <v>38</v>
      </c>
      <c r="N38" s="101">
        <v>39</v>
      </c>
    </row>
    <row r="39" spans="1:14" ht="15">
      <c r="A39" s="101" t="s">
        <v>203</v>
      </c>
      <c r="B39" s="102">
        <v>22485.599999999686</v>
      </c>
      <c r="C39" s="102">
        <v>22188.60000000008</v>
      </c>
      <c r="D39" s="102">
        <v>21929.400000000318</v>
      </c>
      <c r="E39" s="102">
        <v>21967.200000000157</v>
      </c>
      <c r="F39" s="102">
        <v>21856.499999999214</v>
      </c>
      <c r="G39" s="102">
        <v>21086.999999999603</v>
      </c>
      <c r="H39" s="102">
        <v>21011.39999999992</v>
      </c>
      <c r="I39" s="102">
        <v>21186.900000000314</v>
      </c>
      <c r="J39" s="102">
        <v>21581.099999999842</v>
      </c>
      <c r="K39" s="102">
        <v>20973.600000000082</v>
      </c>
      <c r="L39" s="102">
        <v>14895.89999999953</v>
      </c>
      <c r="M39" s="102">
        <v>8505</v>
      </c>
      <c r="N39" s="102">
        <v>21157.2000000011</v>
      </c>
    </row>
    <row r="40" spans="1:14" ht="1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ht="15">
      <c r="A41" s="101" t="s">
        <v>202</v>
      </c>
      <c r="B41" s="101">
        <v>40</v>
      </c>
      <c r="C41" s="101">
        <v>41</v>
      </c>
      <c r="D41" s="101">
        <v>42</v>
      </c>
      <c r="E41" s="101">
        <v>43</v>
      </c>
      <c r="F41" s="101">
        <v>44</v>
      </c>
      <c r="G41" s="101">
        <v>45</v>
      </c>
      <c r="H41" s="101">
        <v>46</v>
      </c>
      <c r="I41" s="101">
        <v>47</v>
      </c>
      <c r="J41" s="101">
        <v>48</v>
      </c>
      <c r="K41" s="101">
        <v>49</v>
      </c>
      <c r="L41" s="101">
        <v>50</v>
      </c>
      <c r="M41" s="101">
        <v>51</v>
      </c>
      <c r="N41" s="101">
        <v>52</v>
      </c>
    </row>
    <row r="42" spans="1:15" ht="15">
      <c r="A42" s="101" t="s">
        <v>203</v>
      </c>
      <c r="B42" s="102">
        <v>21024.900000000707</v>
      </c>
      <c r="C42" s="102">
        <v>22140</v>
      </c>
      <c r="D42" s="102">
        <v>22520.699999998975</v>
      </c>
      <c r="E42" s="102">
        <v>21621.60000000047</v>
      </c>
      <c r="F42" s="102">
        <v>21265.200000000237</v>
      </c>
      <c r="G42" s="102">
        <v>21265.19999999859</v>
      </c>
      <c r="H42" s="102">
        <v>21932.100000000864</v>
      </c>
      <c r="I42" s="102">
        <v>21972.599999999293</v>
      </c>
      <c r="J42" s="102">
        <v>22952.7000000011</v>
      </c>
      <c r="K42" s="102">
        <v>22914.900000000707</v>
      </c>
      <c r="L42" s="102">
        <v>21473.099999999686</v>
      </c>
      <c r="M42" s="102">
        <v>22142.70000000055</v>
      </c>
      <c r="N42" s="102">
        <v>19385.99999999882</v>
      </c>
      <c r="O42" s="103"/>
    </row>
    <row r="43" spans="1:14" ht="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ht="13.5" thickBot="1"/>
    <row r="45" spans="1:14" ht="15">
      <c r="A45" s="395" t="s">
        <v>204</v>
      </c>
      <c r="B45" s="396"/>
      <c r="C45" s="397" t="s">
        <v>205</v>
      </c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9"/>
    </row>
    <row r="46" spans="1:14" ht="15" thickBot="1">
      <c r="A46" s="388" t="s">
        <v>206</v>
      </c>
      <c r="B46" s="389"/>
      <c r="C46" s="104" t="s">
        <v>181</v>
      </c>
      <c r="D46" s="104" t="s">
        <v>182</v>
      </c>
      <c r="E46" s="104" t="s">
        <v>183</v>
      </c>
      <c r="F46" s="104" t="s">
        <v>184</v>
      </c>
      <c r="G46" s="104" t="s">
        <v>185</v>
      </c>
      <c r="H46" s="104" t="s">
        <v>186</v>
      </c>
      <c r="I46" s="104" t="s">
        <v>187</v>
      </c>
      <c r="J46" s="104" t="s">
        <v>188</v>
      </c>
      <c r="K46" s="104" t="s">
        <v>189</v>
      </c>
      <c r="L46" s="104" t="s">
        <v>190</v>
      </c>
      <c r="M46" s="104" t="s">
        <v>191</v>
      </c>
      <c r="N46" s="105" t="s">
        <v>192</v>
      </c>
    </row>
    <row r="47" spans="1:14" ht="15">
      <c r="A47" s="390" t="s">
        <v>207</v>
      </c>
      <c r="B47" s="106" t="s">
        <v>208</v>
      </c>
      <c r="C47" s="107">
        <v>35799</v>
      </c>
      <c r="D47" s="108">
        <v>35851</v>
      </c>
      <c r="E47" s="108">
        <v>35857</v>
      </c>
      <c r="F47" s="108">
        <v>35611</v>
      </c>
      <c r="G47" s="108">
        <v>35720</v>
      </c>
      <c r="H47" s="108">
        <v>35985</v>
      </c>
      <c r="I47" s="108">
        <v>36186</v>
      </c>
      <c r="J47" s="108">
        <v>35782</v>
      </c>
      <c r="K47" s="108">
        <v>35810</v>
      </c>
      <c r="L47" s="108">
        <v>35811</v>
      </c>
      <c r="M47" s="108">
        <v>36079</v>
      </c>
      <c r="N47" s="109">
        <v>36013</v>
      </c>
    </row>
    <row r="48" spans="1:14" ht="15.75" thickBot="1">
      <c r="A48" s="391"/>
      <c r="B48" s="110" t="s">
        <v>209</v>
      </c>
      <c r="C48" s="111">
        <v>8550</v>
      </c>
      <c r="D48" s="112">
        <v>8563</v>
      </c>
      <c r="E48" s="112">
        <v>8564</v>
      </c>
      <c r="F48" s="112">
        <v>8506</v>
      </c>
      <c r="G48" s="112">
        <v>8532</v>
      </c>
      <c r="H48" s="112">
        <v>8595</v>
      </c>
      <c r="I48" s="112">
        <v>8643</v>
      </c>
      <c r="J48" s="112">
        <v>8546</v>
      </c>
      <c r="K48" s="112">
        <v>8553</v>
      </c>
      <c r="L48" s="112">
        <v>8553</v>
      </c>
      <c r="M48" s="112">
        <v>8617</v>
      </c>
      <c r="N48" s="113">
        <v>8602</v>
      </c>
    </row>
    <row r="49" spans="1:14" ht="15.75" thickBot="1">
      <c r="A49" s="114" t="s">
        <v>210</v>
      </c>
      <c r="B49" s="110" t="s">
        <v>211</v>
      </c>
      <c r="C49" s="111">
        <v>27222642</v>
      </c>
      <c r="D49" s="112">
        <v>24496235</v>
      </c>
      <c r="E49" s="112">
        <v>3216307</v>
      </c>
      <c r="F49" s="112">
        <v>1873</v>
      </c>
      <c r="G49" s="112">
        <v>17549545</v>
      </c>
      <c r="H49" s="112">
        <v>21885622</v>
      </c>
      <c r="I49" s="112">
        <v>24159420</v>
      </c>
      <c r="J49" s="112">
        <v>23801587</v>
      </c>
      <c r="K49" s="112">
        <v>18294472</v>
      </c>
      <c r="L49" s="112">
        <v>24225093</v>
      </c>
      <c r="M49" s="112">
        <v>23331710</v>
      </c>
      <c r="N49" s="113">
        <v>24681848</v>
      </c>
    </row>
    <row r="50" spans="2:14" ht="15">
      <c r="B50" s="115"/>
      <c r="C50" s="116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5" ht="27.75">
      <c r="A51" s="118" t="s">
        <v>212</v>
      </c>
      <c r="B51" s="119"/>
      <c r="C51" s="119"/>
      <c r="D51" s="119"/>
      <c r="E51" s="119"/>
    </row>
    <row r="52" spans="1:3" ht="18">
      <c r="A52" s="120" t="s">
        <v>213</v>
      </c>
      <c r="B52" s="73"/>
      <c r="C52" s="121"/>
    </row>
    <row r="53" spans="1:3" ht="12.75" customHeight="1">
      <c r="A53" s="73"/>
      <c r="B53" s="73"/>
      <c r="C53" s="121"/>
    </row>
    <row r="54" spans="1:3" ht="12.75" customHeight="1">
      <c r="A54" s="3" t="s">
        <v>214</v>
      </c>
      <c r="B54" s="122" t="s">
        <v>40</v>
      </c>
      <c r="C54" s="122" t="s">
        <v>198</v>
      </c>
    </row>
    <row r="55" spans="1:3" ht="20.25" customHeight="1">
      <c r="A55" s="9" t="s">
        <v>215</v>
      </c>
      <c r="B55" s="123" t="s">
        <v>216</v>
      </c>
      <c r="C55" s="124">
        <v>161569</v>
      </c>
    </row>
    <row r="56" spans="1:3" ht="20.25" customHeight="1">
      <c r="A56" s="9" t="s">
        <v>217</v>
      </c>
      <c r="B56" s="123" t="s">
        <v>216</v>
      </c>
      <c r="C56" s="124">
        <v>24452</v>
      </c>
    </row>
    <row r="57" spans="1:3" ht="20.25" customHeight="1">
      <c r="A57" s="9" t="s">
        <v>218</v>
      </c>
      <c r="B57" s="123" t="s">
        <v>216</v>
      </c>
      <c r="C57" s="124">
        <v>34558</v>
      </c>
    </row>
    <row r="58" spans="1:3" ht="20.25" customHeight="1">
      <c r="A58" s="9" t="s">
        <v>219</v>
      </c>
      <c r="B58" s="123" t="s">
        <v>216</v>
      </c>
      <c r="C58" s="124">
        <v>7008</v>
      </c>
    </row>
    <row r="59" spans="1:3" ht="20.25" customHeight="1">
      <c r="A59" s="9" t="s">
        <v>220</v>
      </c>
      <c r="B59" s="123" t="s">
        <v>216</v>
      </c>
      <c r="C59" s="124">
        <v>5397</v>
      </c>
    </row>
    <row r="60" spans="1:3" ht="20.25" customHeight="1">
      <c r="A60" s="9" t="s">
        <v>221</v>
      </c>
      <c r="B60" s="123" t="s">
        <v>216</v>
      </c>
      <c r="C60" s="124">
        <v>18078</v>
      </c>
    </row>
    <row r="61" spans="1:3" ht="20.25" customHeight="1">
      <c r="A61" s="9" t="s">
        <v>222</v>
      </c>
      <c r="B61" s="123" t="s">
        <v>216</v>
      </c>
      <c r="C61" s="124">
        <v>51</v>
      </c>
    </row>
    <row r="62" spans="1:3" ht="20.25" customHeight="1">
      <c r="A62" s="9" t="s">
        <v>223</v>
      </c>
      <c r="B62" s="123" t="s">
        <v>216</v>
      </c>
      <c r="C62" s="124">
        <v>0</v>
      </c>
    </row>
    <row r="63" spans="1:3" ht="20.25" customHeight="1">
      <c r="A63" s="9" t="s">
        <v>224</v>
      </c>
      <c r="B63" s="123" t="s">
        <v>216</v>
      </c>
      <c r="C63" s="124">
        <v>3497</v>
      </c>
    </row>
    <row r="64" spans="1:3" ht="20.25" customHeight="1">
      <c r="A64" s="9" t="s">
        <v>225</v>
      </c>
      <c r="B64" s="123" t="s">
        <v>216</v>
      </c>
      <c r="C64" s="124">
        <v>3529</v>
      </c>
    </row>
    <row r="65" spans="1:3" ht="20.25" customHeight="1">
      <c r="A65" s="9" t="s">
        <v>226</v>
      </c>
      <c r="B65" s="123" t="s">
        <v>216</v>
      </c>
      <c r="C65" s="124">
        <v>2350</v>
      </c>
    </row>
    <row r="66" spans="1:3" ht="20.25" customHeight="1">
      <c r="A66" s="9" t="s">
        <v>227</v>
      </c>
      <c r="B66" s="123" t="s">
        <v>216</v>
      </c>
      <c r="C66" s="124">
        <v>414</v>
      </c>
    </row>
    <row r="67" spans="1:3" ht="20.25" customHeight="1">
      <c r="A67" s="9" t="s">
        <v>228</v>
      </c>
      <c r="B67" s="123" t="s">
        <v>216</v>
      </c>
      <c r="C67" s="124">
        <v>1523</v>
      </c>
    </row>
    <row r="68" spans="1:3" ht="20.25" customHeight="1">
      <c r="A68" s="9" t="s">
        <v>229</v>
      </c>
      <c r="B68" s="123" t="s">
        <v>216</v>
      </c>
      <c r="C68" s="124">
        <v>1928</v>
      </c>
    </row>
    <row r="69" spans="1:3" ht="12.75" customHeight="1">
      <c r="A69" s="73"/>
      <c r="B69" s="73"/>
      <c r="C69" s="121"/>
    </row>
    <row r="70" s="125" customFormat="1" ht="18">
      <c r="A70" s="120" t="s">
        <v>230</v>
      </c>
    </row>
    <row r="71" spans="1:3" ht="12.75" customHeight="1">
      <c r="A71" s="72"/>
      <c r="B71" s="73"/>
      <c r="C71" s="121"/>
    </row>
    <row r="72" spans="1:3" ht="12.75">
      <c r="A72" s="3" t="s">
        <v>214</v>
      </c>
      <c r="B72" s="122" t="s">
        <v>40</v>
      </c>
      <c r="C72" s="122" t="s">
        <v>198</v>
      </c>
    </row>
    <row r="73" spans="1:4" ht="15">
      <c r="A73" s="9" t="s">
        <v>210</v>
      </c>
      <c r="B73" s="123" t="s">
        <v>211</v>
      </c>
      <c r="C73" s="124">
        <v>232866354</v>
      </c>
      <c r="D73" s="126" t="s">
        <v>231</v>
      </c>
    </row>
    <row r="74" spans="1:3" ht="15">
      <c r="A74" s="9" t="s">
        <v>232</v>
      </c>
      <c r="B74" s="123" t="s">
        <v>216</v>
      </c>
      <c r="C74" s="124">
        <v>310.65</v>
      </c>
    </row>
    <row r="75" spans="1:3" ht="15">
      <c r="A75" s="127"/>
      <c r="B75" s="128"/>
      <c r="C75" s="129"/>
    </row>
    <row r="76" s="125" customFormat="1" ht="18">
      <c r="A76" s="120" t="s">
        <v>233</v>
      </c>
    </row>
    <row r="77" spans="1:3" ht="15.75">
      <c r="A77" s="72"/>
      <c r="B77" s="73"/>
      <c r="C77" s="121"/>
    </row>
    <row r="78" spans="1:3" ht="12.75">
      <c r="A78" s="130" t="s">
        <v>234</v>
      </c>
      <c r="B78" s="130" t="s">
        <v>235</v>
      </c>
      <c r="C78" s="122" t="s">
        <v>236</v>
      </c>
    </row>
    <row r="79" spans="1:3" ht="27">
      <c r="A79" s="131" t="s">
        <v>237</v>
      </c>
      <c r="B79" s="132" t="s">
        <v>420</v>
      </c>
      <c r="C79" s="124">
        <v>80199000</v>
      </c>
    </row>
    <row r="80" spans="1:3" ht="27">
      <c r="A80" s="131" t="s">
        <v>238</v>
      </c>
      <c r="B80" s="132" t="s">
        <v>420</v>
      </c>
      <c r="C80" s="124">
        <v>591</v>
      </c>
    </row>
    <row r="81" spans="1:3" ht="12.75">
      <c r="A81" s="133"/>
      <c r="B81" s="134"/>
      <c r="C81" s="129"/>
    </row>
    <row r="82" spans="1:3" ht="12.75">
      <c r="A82" s="133"/>
      <c r="B82" s="134"/>
      <c r="C82" s="135"/>
    </row>
    <row r="83" spans="1:3" ht="18">
      <c r="A83" s="120" t="s">
        <v>239</v>
      </c>
      <c r="B83" s="73"/>
      <c r="C83" s="121"/>
    </row>
    <row r="84" spans="1:3" ht="15.75">
      <c r="A84" s="72"/>
      <c r="B84" s="73"/>
      <c r="C84" s="121"/>
    </row>
    <row r="85" spans="1:4" ht="25.5">
      <c r="A85" s="130" t="s">
        <v>240</v>
      </c>
      <c r="B85" s="130" t="s">
        <v>241</v>
      </c>
      <c r="C85" s="130" t="s">
        <v>39</v>
      </c>
      <c r="D85" s="136" t="s">
        <v>198</v>
      </c>
    </row>
    <row r="86" spans="1:4" ht="12.75">
      <c r="A86" s="137" t="s">
        <v>242</v>
      </c>
      <c r="B86" s="138" t="s">
        <v>243</v>
      </c>
      <c r="C86" s="138" t="s">
        <v>244</v>
      </c>
      <c r="D86" s="139">
        <v>931864.4999999997</v>
      </c>
    </row>
    <row r="87" spans="1:4" ht="12.75">
      <c r="A87" s="140" t="s">
        <v>245</v>
      </c>
      <c r="B87" s="138" t="s">
        <v>243</v>
      </c>
      <c r="C87" s="138" t="s">
        <v>244</v>
      </c>
      <c r="D87" s="141">
        <v>899369.9999999999</v>
      </c>
    </row>
    <row r="88" spans="1:4" ht="12.75" customHeight="1">
      <c r="A88" s="140" t="s">
        <v>246</v>
      </c>
      <c r="B88" s="138" t="s">
        <v>243</v>
      </c>
      <c r="C88" s="138" t="s">
        <v>244</v>
      </c>
      <c r="D88" s="142">
        <v>25568.1</v>
      </c>
    </row>
    <row r="89" spans="1:3" ht="12.75" customHeight="1">
      <c r="A89" s="143"/>
      <c r="B89" s="133"/>
      <c r="C89" s="133"/>
    </row>
    <row r="90" spans="1:3" ht="12.75" customHeight="1">
      <c r="A90" s="143"/>
      <c r="B90" s="133"/>
      <c r="C90" s="133"/>
    </row>
    <row r="91" spans="1:7" ht="27.75">
      <c r="A91" s="382" t="s">
        <v>247</v>
      </c>
      <c r="B91" s="382"/>
      <c r="C91" s="382"/>
      <c r="D91" s="382"/>
      <c r="E91" s="382"/>
      <c r="F91" s="382"/>
      <c r="G91" s="382"/>
    </row>
    <row r="92" spans="1:7" ht="15.75" customHeight="1">
      <c r="A92" s="144"/>
      <c r="B92" s="144"/>
      <c r="C92" s="144"/>
      <c r="D92" s="144"/>
      <c r="E92" s="144"/>
      <c r="F92" s="144"/>
      <c r="G92" s="144"/>
    </row>
    <row r="93" spans="1:4" ht="20.25" customHeight="1">
      <c r="A93" s="73" t="s">
        <v>248</v>
      </c>
      <c r="C93" s="121" t="s">
        <v>249</v>
      </c>
      <c r="D93" s="121"/>
    </row>
    <row r="94" spans="1:4" ht="18.75" customHeight="1">
      <c r="A94" s="73" t="s">
        <v>250</v>
      </c>
      <c r="C94" s="121" t="s">
        <v>249</v>
      </c>
      <c r="D94" s="121"/>
    </row>
    <row r="95" ht="20.25" customHeight="1"/>
    <row r="96" spans="1:5" ht="27.75">
      <c r="A96" s="118" t="s">
        <v>251</v>
      </c>
      <c r="B96" s="119"/>
      <c r="C96" s="119"/>
      <c r="D96" s="119"/>
      <c r="E96" s="119"/>
    </row>
    <row r="97" spans="1:2" ht="20.25">
      <c r="A97" s="69" t="s">
        <v>252</v>
      </c>
      <c r="B97" s="73"/>
    </row>
    <row r="98" spans="1:2" ht="12.75" customHeight="1" thickBot="1">
      <c r="A98" s="69"/>
      <c r="B98" s="73"/>
    </row>
    <row r="99" spans="1:13" ht="21.75" customHeight="1">
      <c r="A99" s="145" t="s">
        <v>253</v>
      </c>
      <c r="B99" s="146" t="s">
        <v>181</v>
      </c>
      <c r="C99" s="146" t="s">
        <v>182</v>
      </c>
      <c r="D99" s="146" t="s">
        <v>183</v>
      </c>
      <c r="E99" s="146" t="s">
        <v>184</v>
      </c>
      <c r="F99" s="146" t="s">
        <v>185</v>
      </c>
      <c r="G99" s="146" t="s">
        <v>186</v>
      </c>
      <c r="H99" s="146" t="s">
        <v>187</v>
      </c>
      <c r="I99" s="146" t="s">
        <v>188</v>
      </c>
      <c r="J99" s="146" t="s">
        <v>189</v>
      </c>
      <c r="K99" s="146" t="s">
        <v>190</v>
      </c>
      <c r="L99" s="146" t="s">
        <v>191</v>
      </c>
      <c r="M99" s="147" t="s">
        <v>192</v>
      </c>
    </row>
    <row r="100" spans="1:13" ht="15">
      <c r="A100" s="148" t="s">
        <v>254</v>
      </c>
      <c r="B100" s="149">
        <v>24.8190026954178</v>
      </c>
      <c r="C100" s="149">
        <v>20.664434523809554</v>
      </c>
      <c r="D100" s="149">
        <v>16.994680851063826</v>
      </c>
      <c r="E100" s="149" t="s">
        <v>255</v>
      </c>
      <c r="F100" s="149">
        <v>23.65384615384613</v>
      </c>
      <c r="G100" s="149">
        <v>22.571558245083203</v>
      </c>
      <c r="H100" s="149">
        <v>24.404838709677332</v>
      </c>
      <c r="I100" s="149">
        <v>22.45000000000001</v>
      </c>
      <c r="J100" s="149">
        <v>18.41030195381883</v>
      </c>
      <c r="K100" s="149">
        <v>14.763306451612893</v>
      </c>
      <c r="L100" s="149">
        <v>19.999014084507063</v>
      </c>
      <c r="M100" s="150">
        <v>23.04154262516913</v>
      </c>
    </row>
    <row r="101" spans="1:13" ht="15.75" thickBot="1">
      <c r="A101" s="151" t="s">
        <v>256</v>
      </c>
      <c r="B101" s="152">
        <v>13.443126684636114</v>
      </c>
      <c r="C101" s="152">
        <v>16.04285714285713</v>
      </c>
      <c r="D101" s="152">
        <v>15.865957446808501</v>
      </c>
      <c r="E101" s="152" t="s">
        <v>255</v>
      </c>
      <c r="F101" s="152">
        <v>8.491715976331362</v>
      </c>
      <c r="G101" s="152">
        <v>9.327534039334333</v>
      </c>
      <c r="H101" s="152">
        <v>7.318817204301061</v>
      </c>
      <c r="I101" s="152">
        <v>12.138172043010746</v>
      </c>
      <c r="J101" s="152">
        <v>11.353285968028425</v>
      </c>
      <c r="K101" s="152">
        <v>8.708736559139805</v>
      </c>
      <c r="L101" s="152">
        <v>7.608873239436603</v>
      </c>
      <c r="M101" s="153">
        <v>6.444790257104196</v>
      </c>
    </row>
    <row r="102" spans="1:2" ht="20.25">
      <c r="A102" s="69"/>
      <c r="B102" s="73"/>
    </row>
    <row r="103" spans="1:5" ht="20.25">
      <c r="A103" s="69" t="s">
        <v>257</v>
      </c>
      <c r="B103" s="154" t="s">
        <v>258</v>
      </c>
      <c r="C103" s="154" t="s">
        <v>259</v>
      </c>
      <c r="D103" s="155"/>
      <c r="E103" s="155"/>
    </row>
    <row r="104" spans="1:5" ht="15">
      <c r="A104" s="156" t="s">
        <v>260</v>
      </c>
      <c r="B104" s="157">
        <v>150.0844999999995</v>
      </c>
      <c r="C104" s="156">
        <v>0</v>
      </c>
      <c r="D104" s="155"/>
      <c r="E104" s="155"/>
    </row>
    <row r="105" spans="1:5" ht="15">
      <c r="A105" s="156" t="s">
        <v>261</v>
      </c>
      <c r="B105" s="157">
        <v>71.83560000000007</v>
      </c>
      <c r="C105" s="156">
        <v>0</v>
      </c>
      <c r="D105" s="155"/>
      <c r="E105" s="155"/>
    </row>
    <row r="106" spans="1:2" ht="15">
      <c r="A106" s="158" t="s">
        <v>262</v>
      </c>
      <c r="B106" s="73"/>
    </row>
    <row r="107" spans="1:2" ht="15">
      <c r="A107" s="158"/>
      <c r="B107" s="73"/>
    </row>
    <row r="108" spans="1:2" ht="20.25">
      <c r="A108" s="73"/>
      <c r="B108" s="154" t="s">
        <v>258</v>
      </c>
    </row>
    <row r="109" spans="1:8" ht="18.75" customHeight="1">
      <c r="A109" s="156" t="s">
        <v>263</v>
      </c>
      <c r="B109" s="156" t="s">
        <v>60</v>
      </c>
      <c r="C109" s="420" t="s">
        <v>430</v>
      </c>
      <c r="D109" s="421"/>
      <c r="E109" s="421"/>
      <c r="F109" s="421"/>
      <c r="G109" s="421"/>
      <c r="H109" s="421"/>
    </row>
    <row r="110" spans="1:8" ht="18.75" customHeight="1">
      <c r="A110" s="156" t="s">
        <v>264</v>
      </c>
      <c r="B110" s="156">
        <v>0.06</v>
      </c>
      <c r="C110" s="420"/>
      <c r="D110" s="421"/>
      <c r="E110" s="421"/>
      <c r="F110" s="421"/>
      <c r="G110" s="421"/>
      <c r="H110" s="421"/>
    </row>
    <row r="111" spans="1:8" ht="18.75" customHeight="1">
      <c r="A111" s="156" t="s">
        <v>265</v>
      </c>
      <c r="B111" s="156">
        <v>0.01</v>
      </c>
      <c r="C111" s="420"/>
      <c r="D111" s="421"/>
      <c r="E111" s="421"/>
      <c r="F111" s="421"/>
      <c r="G111" s="421"/>
      <c r="H111" s="421"/>
    </row>
    <row r="112" spans="1:8" ht="18.75" customHeight="1">
      <c r="A112" s="156" t="s">
        <v>266</v>
      </c>
      <c r="B112" s="156">
        <v>0.01</v>
      </c>
      <c r="C112" s="420"/>
      <c r="D112" s="421"/>
      <c r="E112" s="421"/>
      <c r="F112" s="421"/>
      <c r="G112" s="421"/>
      <c r="H112" s="421"/>
    </row>
    <row r="113" spans="1:17" ht="15">
      <c r="A113" s="73"/>
      <c r="B113" s="73"/>
      <c r="M113" s="159"/>
      <c r="N113" s="159"/>
      <c r="O113" s="159"/>
      <c r="P113" s="155"/>
      <c r="Q113" s="155"/>
    </row>
    <row r="114" spans="1:17" ht="20.25">
      <c r="A114" s="69" t="s">
        <v>267</v>
      </c>
      <c r="B114" s="160"/>
      <c r="C114" s="155"/>
      <c r="D114" s="155"/>
      <c r="E114" s="155"/>
      <c r="M114" s="159"/>
      <c r="N114" s="159"/>
      <c r="O114" s="159"/>
      <c r="P114" s="155"/>
      <c r="Q114" s="155"/>
    </row>
    <row r="115" spans="1:17" ht="15">
      <c r="A115" s="73" t="s">
        <v>268</v>
      </c>
      <c r="B115" s="161" t="s">
        <v>269</v>
      </c>
      <c r="C115" s="162"/>
      <c r="D115" s="155"/>
      <c r="E115" s="155"/>
      <c r="M115" s="159"/>
      <c r="N115" s="159"/>
      <c r="O115" s="159"/>
      <c r="P115" s="155"/>
      <c r="Q115" s="155"/>
    </row>
    <row r="116" spans="1:17" ht="33.75" customHeight="1" thickBot="1">
      <c r="A116" s="386" t="s">
        <v>270</v>
      </c>
      <c r="B116" s="387"/>
      <c r="C116" s="387"/>
      <c r="D116" s="155"/>
      <c r="E116" s="155"/>
      <c r="M116" s="159"/>
      <c r="N116" s="159"/>
      <c r="O116" s="159"/>
      <c r="P116" s="155"/>
      <c r="Q116" s="155"/>
    </row>
    <row r="117" spans="1:17" ht="28.5" thickBot="1">
      <c r="A117" s="163"/>
      <c r="B117" s="164" t="s">
        <v>203</v>
      </c>
      <c r="C117" s="155"/>
      <c r="D117" s="155"/>
      <c r="E117" s="155"/>
      <c r="M117" s="159"/>
      <c r="N117" s="159"/>
      <c r="O117" s="159"/>
      <c r="P117" s="155"/>
      <c r="Q117" s="155"/>
    </row>
    <row r="118" spans="1:17" ht="24.75" customHeight="1" thickBot="1">
      <c r="A118" s="165" t="s">
        <v>271</v>
      </c>
      <c r="B118" s="166">
        <f>+B120+B123</f>
        <v>24</v>
      </c>
      <c r="C118" s="155"/>
      <c r="D118" s="155"/>
      <c r="E118" s="155"/>
      <c r="M118" s="159"/>
      <c r="N118" s="159"/>
      <c r="O118" s="159"/>
      <c r="P118" s="155"/>
      <c r="Q118" s="155"/>
    </row>
    <row r="119" spans="1:17" ht="16.5" thickBot="1">
      <c r="A119" s="167"/>
      <c r="B119" s="168"/>
      <c r="C119" s="155"/>
      <c r="D119" s="155"/>
      <c r="E119" s="155"/>
      <c r="M119" s="159"/>
      <c r="N119" s="159"/>
      <c r="O119" s="159"/>
      <c r="P119" s="155"/>
      <c r="Q119" s="155"/>
    </row>
    <row r="120" spans="1:17" ht="24.75" customHeight="1">
      <c r="A120" s="169" t="s">
        <v>272</v>
      </c>
      <c r="B120" s="170">
        <v>12</v>
      </c>
      <c r="C120" s="155"/>
      <c r="D120" s="155"/>
      <c r="E120" s="155"/>
      <c r="M120" s="159"/>
      <c r="N120" s="159"/>
      <c r="O120" s="159"/>
      <c r="P120" s="155"/>
      <c r="Q120" s="155"/>
    </row>
    <row r="121" spans="1:17" ht="24.75" customHeight="1">
      <c r="A121" s="171" t="s">
        <v>273</v>
      </c>
      <c r="B121" s="172">
        <v>9</v>
      </c>
      <c r="C121" s="155"/>
      <c r="D121" s="155"/>
      <c r="E121" s="155"/>
      <c r="M121" s="159"/>
      <c r="N121" s="159"/>
      <c r="O121" s="159"/>
      <c r="P121" s="155"/>
      <c r="Q121" s="155"/>
    </row>
    <row r="122" spans="1:17" ht="24.75" customHeight="1">
      <c r="A122" s="173" t="s">
        <v>274</v>
      </c>
      <c r="B122" s="174">
        <v>3</v>
      </c>
      <c r="C122" s="155"/>
      <c r="D122" s="155"/>
      <c r="E122" s="155"/>
      <c r="M122" s="159"/>
      <c r="N122" s="159"/>
      <c r="O122" s="159"/>
      <c r="P122" s="155"/>
      <c r="Q122" s="155"/>
    </row>
    <row r="123" spans="1:17" ht="24.75" customHeight="1">
      <c r="A123" s="175" t="s">
        <v>275</v>
      </c>
      <c r="B123" s="176">
        <v>12</v>
      </c>
      <c r="C123" s="155"/>
      <c r="D123" s="155"/>
      <c r="E123" s="155"/>
      <c r="M123" s="159"/>
      <c r="N123" s="159"/>
      <c r="O123" s="159"/>
      <c r="P123" s="155"/>
      <c r="Q123" s="155"/>
    </row>
    <row r="124" spans="1:17" ht="24.75" customHeight="1">
      <c r="A124" s="177" t="s">
        <v>276</v>
      </c>
      <c r="B124" s="178">
        <v>6</v>
      </c>
      <c r="C124" s="155"/>
      <c r="D124" s="155"/>
      <c r="E124" s="155"/>
      <c r="M124" s="159"/>
      <c r="N124" s="159"/>
      <c r="O124" s="159"/>
      <c r="P124" s="155"/>
      <c r="Q124" s="155"/>
    </row>
    <row r="125" spans="1:17" ht="24.75" customHeight="1">
      <c r="A125" s="179" t="s">
        <v>277</v>
      </c>
      <c r="B125" s="180">
        <v>6</v>
      </c>
      <c r="C125" s="155"/>
      <c r="D125" s="155"/>
      <c r="E125" s="155"/>
      <c r="M125" s="159"/>
      <c r="N125" s="159"/>
      <c r="O125" s="159"/>
      <c r="P125" s="155"/>
      <c r="Q125" s="155"/>
    </row>
    <row r="126" spans="1:17" ht="24.75" customHeight="1">
      <c r="A126" s="171" t="s">
        <v>278</v>
      </c>
      <c r="B126" s="181">
        <v>0.7383</v>
      </c>
      <c r="C126" s="155"/>
      <c r="D126" s="155"/>
      <c r="E126" s="155"/>
      <c r="M126" s="159"/>
      <c r="N126" s="159"/>
      <c r="O126" s="159"/>
      <c r="P126" s="155"/>
      <c r="Q126" s="155"/>
    </row>
    <row r="127" spans="1:17" ht="24.75" customHeight="1">
      <c r="A127" s="182" t="s">
        <v>279</v>
      </c>
      <c r="B127" s="183">
        <v>0.204</v>
      </c>
      <c r="C127" s="155"/>
      <c r="D127" s="155"/>
      <c r="E127" s="155"/>
      <c r="M127" s="159"/>
      <c r="N127" s="159"/>
      <c r="O127" s="159"/>
      <c r="P127" s="155"/>
      <c r="Q127" s="155"/>
    </row>
    <row r="128" spans="1:17" ht="24.75" customHeight="1">
      <c r="A128" s="182" t="s">
        <v>280</v>
      </c>
      <c r="B128" s="183">
        <v>0.7647</v>
      </c>
      <c r="C128" s="155"/>
      <c r="D128" s="155"/>
      <c r="E128" s="155"/>
      <c r="M128" s="159"/>
      <c r="N128" s="159"/>
      <c r="O128" s="159"/>
      <c r="P128" s="155"/>
      <c r="Q128" s="155"/>
    </row>
    <row r="129" spans="1:17" ht="24.75" customHeight="1" thickBot="1">
      <c r="A129" s="184" t="s">
        <v>281</v>
      </c>
      <c r="B129" s="185">
        <v>0.0584</v>
      </c>
      <c r="C129" s="155"/>
      <c r="D129" s="155"/>
      <c r="E129" s="155"/>
      <c r="M129" s="159"/>
      <c r="N129" s="159"/>
      <c r="O129" s="159"/>
      <c r="P129" s="155"/>
      <c r="Q129" s="155"/>
    </row>
    <row r="130" spans="1:5" ht="15" customHeight="1">
      <c r="A130" s="118"/>
      <c r="B130" s="119"/>
      <c r="C130" s="119"/>
      <c r="D130" s="119"/>
      <c r="E130" s="119"/>
    </row>
    <row r="131" spans="1:17" ht="27.75">
      <c r="A131" s="118" t="s">
        <v>282</v>
      </c>
      <c r="B131" s="160"/>
      <c r="C131" s="155"/>
      <c r="D131" s="155"/>
      <c r="E131" s="155"/>
      <c r="M131" s="159"/>
      <c r="N131" s="159"/>
      <c r="O131" s="159"/>
      <c r="P131" s="155"/>
      <c r="Q131" s="155"/>
    </row>
    <row r="132" spans="1:17" ht="33" customHeight="1">
      <c r="A132" s="70" t="s">
        <v>283</v>
      </c>
      <c r="M132" s="159"/>
      <c r="N132" s="159"/>
      <c r="O132" s="159"/>
      <c r="P132" s="155"/>
      <c r="Q132" s="155"/>
    </row>
    <row r="133" spans="13:17" ht="33" customHeight="1">
      <c r="M133" s="159"/>
      <c r="N133" s="159"/>
      <c r="O133" s="159"/>
      <c r="P133" s="155"/>
      <c r="Q133" s="155"/>
    </row>
    <row r="134" spans="1:17" ht="27.75">
      <c r="A134" s="186" t="s">
        <v>284</v>
      </c>
      <c r="M134" s="159"/>
      <c r="N134" s="159"/>
      <c r="O134" s="159"/>
      <c r="P134" s="155"/>
      <c r="Q134" s="155"/>
    </row>
    <row r="135" spans="1:17" ht="15.75">
      <c r="A135" s="72" t="s">
        <v>285</v>
      </c>
      <c r="M135" s="159"/>
      <c r="N135" s="159"/>
      <c r="O135" s="159"/>
      <c r="P135" s="155"/>
      <c r="Q135" s="155"/>
    </row>
    <row r="136" spans="1:17" ht="12.75">
      <c r="A136" s="130" t="s">
        <v>286</v>
      </c>
      <c r="B136" s="130" t="s">
        <v>235</v>
      </c>
      <c r="C136" s="122" t="s">
        <v>236</v>
      </c>
      <c r="M136" s="159"/>
      <c r="N136" s="159"/>
      <c r="O136" s="159"/>
      <c r="P136" s="155"/>
      <c r="Q136" s="155"/>
    </row>
    <row r="137" spans="1:17" ht="27">
      <c r="A137" s="131" t="s">
        <v>287</v>
      </c>
      <c r="B137" s="132" t="s">
        <v>421</v>
      </c>
      <c r="C137" s="187">
        <v>79171562</v>
      </c>
      <c r="M137" s="159"/>
      <c r="N137" s="159"/>
      <c r="O137" s="159"/>
      <c r="P137" s="155"/>
      <c r="Q137" s="155"/>
    </row>
    <row r="138" spans="1:17" ht="27">
      <c r="A138" s="131" t="s">
        <v>288</v>
      </c>
      <c r="B138" s="132" t="s">
        <v>421</v>
      </c>
      <c r="C138" s="188">
        <f>8000*0.9293+(11000*0.6*0.9293)+(35000*0.3*0.9293)</f>
        <v>23325.43</v>
      </c>
      <c r="D138" s="70" t="s">
        <v>289</v>
      </c>
      <c r="M138" s="159"/>
      <c r="N138" s="159"/>
      <c r="O138" s="159"/>
      <c r="P138" s="155"/>
      <c r="Q138" s="155"/>
    </row>
    <row r="139" spans="1:17" ht="27">
      <c r="A139" s="131" t="s">
        <v>290</v>
      </c>
      <c r="B139" s="132" t="s">
        <v>421</v>
      </c>
      <c r="C139" s="189">
        <f>+C138+C137</f>
        <v>79194887.43</v>
      </c>
      <c r="M139" s="159"/>
      <c r="N139" s="159"/>
      <c r="O139" s="159"/>
      <c r="P139" s="155"/>
      <c r="Q139" s="155"/>
    </row>
    <row r="140" spans="1:17" ht="27">
      <c r="A140" s="131" t="s">
        <v>291</v>
      </c>
      <c r="B140" s="132" t="s">
        <v>421</v>
      </c>
      <c r="C140" s="189">
        <v>591</v>
      </c>
      <c r="M140" s="159"/>
      <c r="N140" s="159"/>
      <c r="O140" s="159"/>
      <c r="P140" s="155"/>
      <c r="Q140" s="155"/>
    </row>
    <row r="141" spans="1:17" ht="28.5" thickBot="1">
      <c r="A141" s="186"/>
      <c r="M141" s="159"/>
      <c r="N141" s="159"/>
      <c r="O141" s="159"/>
      <c r="P141" s="155"/>
      <c r="Q141" s="155"/>
    </row>
    <row r="142" spans="3:18" ht="18.75" thickBot="1">
      <c r="C142" s="409" t="s">
        <v>292</v>
      </c>
      <c r="D142" s="410"/>
      <c r="E142" s="410"/>
      <c r="F142" s="410"/>
      <c r="G142" s="411"/>
      <c r="H142" s="412" t="s">
        <v>293</v>
      </c>
      <c r="I142" s="413"/>
      <c r="J142" s="413"/>
      <c r="K142" s="413"/>
      <c r="L142" s="414"/>
      <c r="M142" s="415" t="s">
        <v>294</v>
      </c>
      <c r="N142" s="416"/>
      <c r="O142" s="159"/>
      <c r="P142" s="159"/>
      <c r="Q142" s="155"/>
      <c r="R142" s="155"/>
    </row>
    <row r="143" spans="1:18" ht="50.25" thickBot="1">
      <c r="A143" s="190"/>
      <c r="B143" s="190"/>
      <c r="C143" s="191" t="s">
        <v>295</v>
      </c>
      <c r="D143" s="192" t="s">
        <v>296</v>
      </c>
      <c r="E143" s="192" t="s">
        <v>297</v>
      </c>
      <c r="F143" s="193" t="s">
        <v>298</v>
      </c>
      <c r="G143" s="194" t="s">
        <v>299</v>
      </c>
      <c r="H143" s="191" t="s">
        <v>295</v>
      </c>
      <c r="I143" s="192" t="s">
        <v>296</v>
      </c>
      <c r="J143" s="192" t="s">
        <v>297</v>
      </c>
      <c r="K143" s="193" t="s">
        <v>298</v>
      </c>
      <c r="L143" s="194" t="s">
        <v>299</v>
      </c>
      <c r="M143" s="195" t="s">
        <v>295</v>
      </c>
      <c r="N143" s="196" t="s">
        <v>299</v>
      </c>
      <c r="O143" s="159"/>
      <c r="P143" s="159"/>
      <c r="Q143" s="155"/>
      <c r="R143" s="155"/>
    </row>
    <row r="144" spans="1:18" ht="15.75">
      <c r="A144" s="197" t="s">
        <v>300</v>
      </c>
      <c r="B144" s="198">
        <v>35</v>
      </c>
      <c r="C144" s="199"/>
      <c r="D144" s="200">
        <v>29.1</v>
      </c>
      <c r="E144" s="200">
        <v>25.8</v>
      </c>
      <c r="F144" s="201">
        <f>(D144+E144)/2</f>
        <v>27.450000000000003</v>
      </c>
      <c r="G144" s="202"/>
      <c r="H144" s="199"/>
      <c r="I144" s="203">
        <v>25.4</v>
      </c>
      <c r="J144" s="203">
        <v>15</v>
      </c>
      <c r="K144" s="201">
        <f>(I144+J144)/2</f>
        <v>20.2</v>
      </c>
      <c r="L144" s="202"/>
      <c r="M144" s="204"/>
      <c r="N144" s="205"/>
      <c r="O144" s="159"/>
      <c r="P144" s="159"/>
      <c r="Q144" s="155"/>
      <c r="R144" s="155"/>
    </row>
    <row r="145" spans="1:18" ht="16.5" thickBot="1">
      <c r="A145" s="206" t="s">
        <v>301</v>
      </c>
      <c r="B145" s="207" t="s">
        <v>302</v>
      </c>
      <c r="C145" s="208"/>
      <c r="D145" s="209">
        <v>8.2</v>
      </c>
      <c r="E145" s="209">
        <v>8.6</v>
      </c>
      <c r="F145" s="210">
        <f>(D145+E145)/2</f>
        <v>8.399999999999999</v>
      </c>
      <c r="G145" s="211"/>
      <c r="H145" s="208"/>
      <c r="I145" s="212">
        <v>8.1</v>
      </c>
      <c r="J145" s="212">
        <v>8.6</v>
      </c>
      <c r="K145" s="210">
        <f>(I145+J145)/2</f>
        <v>8.35</v>
      </c>
      <c r="L145" s="211"/>
      <c r="M145" s="213"/>
      <c r="N145" s="214"/>
      <c r="O145" s="159"/>
      <c r="P145" s="159"/>
      <c r="Q145" s="155"/>
      <c r="R145" s="155"/>
    </row>
    <row r="146" spans="1:18" ht="16.5" thickBot="1">
      <c r="A146" s="215"/>
      <c r="B146" s="216"/>
      <c r="C146" s="217" t="s">
        <v>303</v>
      </c>
      <c r="D146" s="218" t="s">
        <v>57</v>
      </c>
      <c r="E146" s="218" t="s">
        <v>57</v>
      </c>
      <c r="F146" s="219" t="s">
        <v>57</v>
      </c>
      <c r="G146" s="220" t="s">
        <v>304</v>
      </c>
      <c r="H146" s="217" t="s">
        <v>303</v>
      </c>
      <c r="I146" s="218" t="s">
        <v>57</v>
      </c>
      <c r="J146" s="218" t="s">
        <v>57</v>
      </c>
      <c r="K146" s="219" t="s">
        <v>57</v>
      </c>
      <c r="L146" s="220" t="s">
        <v>304</v>
      </c>
      <c r="M146" s="221" t="s">
        <v>303</v>
      </c>
      <c r="N146" s="222" t="s">
        <v>304</v>
      </c>
      <c r="O146" s="159"/>
      <c r="P146" s="159"/>
      <c r="Q146" s="155"/>
      <c r="R146" s="155"/>
    </row>
    <row r="147" spans="1:18" ht="38.25">
      <c r="A147" s="422" t="s">
        <v>305</v>
      </c>
      <c r="B147" s="223" t="s">
        <v>306</v>
      </c>
      <c r="C147" s="224"/>
      <c r="D147" s="225" t="s">
        <v>307</v>
      </c>
      <c r="E147" s="225" t="s">
        <v>307</v>
      </c>
      <c r="F147" s="226"/>
      <c r="G147" s="227"/>
      <c r="H147" s="228"/>
      <c r="I147" s="229" t="s">
        <v>307</v>
      </c>
      <c r="J147" s="229" t="s">
        <v>307</v>
      </c>
      <c r="K147" s="226"/>
      <c r="L147" s="227"/>
      <c r="M147" s="230"/>
      <c r="N147" s="227"/>
      <c r="O147" s="159"/>
      <c r="P147" s="159"/>
      <c r="Q147" s="155"/>
      <c r="R147" s="155"/>
    </row>
    <row r="148" spans="1:18" ht="38.25">
      <c r="A148" s="422" t="s">
        <v>308</v>
      </c>
      <c r="B148" s="223" t="s">
        <v>309</v>
      </c>
      <c r="C148" s="224"/>
      <c r="D148" s="225" t="s">
        <v>310</v>
      </c>
      <c r="E148" s="225" t="s">
        <v>310</v>
      </c>
      <c r="F148" s="226"/>
      <c r="G148" s="227"/>
      <c r="H148" s="228"/>
      <c r="I148" s="229" t="s">
        <v>310</v>
      </c>
      <c r="J148" s="229" t="s">
        <v>310</v>
      </c>
      <c r="K148" s="226"/>
      <c r="L148" s="227"/>
      <c r="M148" s="230"/>
      <c r="N148" s="227"/>
      <c r="O148" s="159"/>
      <c r="P148" s="159"/>
      <c r="Q148" s="155"/>
      <c r="R148" s="155"/>
    </row>
    <row r="149" spans="1:18" ht="16.5" customHeight="1">
      <c r="A149" s="423" t="s">
        <v>311</v>
      </c>
      <c r="B149" s="231"/>
      <c r="C149" s="232">
        <f aca="true" t="shared" si="2" ref="C149:C163">(G149/1000000)*$C$137</f>
        <v>1664780019.955</v>
      </c>
      <c r="D149" s="225">
        <v>22460</v>
      </c>
      <c r="E149" s="225">
        <v>19595</v>
      </c>
      <c r="F149" s="233">
        <f>(D149+E149)/2</f>
        <v>21027.5</v>
      </c>
      <c r="G149" s="234">
        <f aca="true" t="shared" si="3" ref="G149:G163">F149*1000</f>
        <v>21027500</v>
      </c>
      <c r="H149" s="232">
        <f aca="true" t="shared" si="4" ref="H149:H163">(L149/1000000)*$C$138</f>
        <v>126304.28777125</v>
      </c>
      <c r="I149" s="229">
        <v>632</v>
      </c>
      <c r="J149" s="229">
        <v>21027.5</v>
      </c>
      <c r="K149" s="233">
        <f>(I149+J149)/4</f>
        <v>5414.875</v>
      </c>
      <c r="L149" s="234">
        <f aca="true" t="shared" si="5" ref="L149:L163">K149*1000</f>
        <v>5414875</v>
      </c>
      <c r="M149" s="235">
        <f aca="true" t="shared" si="6" ref="M149:M158">+H149+C149</f>
        <v>1664906324.2427711</v>
      </c>
      <c r="N149" s="236">
        <f>+(C149+H149)*1000000/($C$139)</f>
        <v>21022901.58205445</v>
      </c>
      <c r="O149" s="159"/>
      <c r="P149" s="159"/>
      <c r="Q149" s="155"/>
      <c r="R149" s="155"/>
    </row>
    <row r="150" spans="1:18" ht="16.5" customHeight="1">
      <c r="A150" s="423" t="s">
        <v>312</v>
      </c>
      <c r="B150" s="237" t="s">
        <v>313</v>
      </c>
      <c r="C150" s="232">
        <f t="shared" si="2"/>
        <v>498780.8406</v>
      </c>
      <c r="D150" s="225">
        <v>7</v>
      </c>
      <c r="E150" s="225">
        <v>5.6</v>
      </c>
      <c r="F150" s="233">
        <f>(D150+E150)/2</f>
        <v>6.3</v>
      </c>
      <c r="G150" s="234">
        <f t="shared" si="3"/>
        <v>6300</v>
      </c>
      <c r="H150" s="232">
        <f t="shared" si="4"/>
        <v>93.30172</v>
      </c>
      <c r="I150" s="229">
        <v>2</v>
      </c>
      <c r="J150" s="229">
        <v>6</v>
      </c>
      <c r="K150" s="233">
        <f>(I150+J150)/2</f>
        <v>4</v>
      </c>
      <c r="L150" s="234">
        <f t="shared" si="5"/>
        <v>4000</v>
      </c>
      <c r="M150" s="235">
        <f t="shared" si="6"/>
        <v>498874.14232</v>
      </c>
      <c r="N150" s="236">
        <f aca="true" t="shared" si="7" ref="N150:N163">+(C150+H150)/$C$139*1000000</f>
        <v>6299.322576358891</v>
      </c>
      <c r="O150" s="159"/>
      <c r="P150" s="159"/>
      <c r="Q150" s="155"/>
      <c r="R150" s="155"/>
    </row>
    <row r="151" spans="1:18" ht="16.5" customHeight="1">
      <c r="A151" s="423" t="s">
        <v>314</v>
      </c>
      <c r="B151" s="237" t="s">
        <v>315</v>
      </c>
      <c r="C151" s="232">
        <f t="shared" si="2"/>
        <v>1144029.0709</v>
      </c>
      <c r="D151" s="225">
        <v>13.5</v>
      </c>
      <c r="E151" s="225">
        <v>15.4</v>
      </c>
      <c r="F151" s="233">
        <f>(D151+E151)/2</f>
        <v>14.45</v>
      </c>
      <c r="G151" s="234">
        <f t="shared" si="3"/>
        <v>14450</v>
      </c>
      <c r="H151" s="232">
        <f t="shared" si="4"/>
        <v>253.66405124999997</v>
      </c>
      <c r="I151" s="229">
        <v>13.5</v>
      </c>
      <c r="J151" s="229">
        <v>15</v>
      </c>
      <c r="K151" s="233">
        <f>(I151/2+J151)/2</f>
        <v>10.875</v>
      </c>
      <c r="L151" s="234">
        <f t="shared" si="5"/>
        <v>10875</v>
      </c>
      <c r="M151" s="235">
        <f t="shared" si="6"/>
        <v>1144282.73495125</v>
      </c>
      <c r="N151" s="236">
        <f t="shared" si="7"/>
        <v>14448.947048036103</v>
      </c>
      <c r="O151" s="159"/>
      <c r="P151" s="159"/>
      <c r="Q151" s="155"/>
      <c r="R151" s="155"/>
    </row>
    <row r="152" spans="1:18" ht="16.5" customHeight="1">
      <c r="A152" s="423" t="s">
        <v>316</v>
      </c>
      <c r="B152" s="237" t="s">
        <v>317</v>
      </c>
      <c r="C152" s="232">
        <f t="shared" si="2"/>
        <v>39585.781</v>
      </c>
      <c r="D152" s="238">
        <v>1</v>
      </c>
      <c r="E152" s="238">
        <v>1</v>
      </c>
      <c r="F152" s="233">
        <f>(D152+E152)/4</f>
        <v>0.5</v>
      </c>
      <c r="G152" s="234">
        <f t="shared" si="3"/>
        <v>500</v>
      </c>
      <c r="H152" s="232">
        <f t="shared" si="4"/>
        <v>30.323059</v>
      </c>
      <c r="I152" s="238">
        <v>1</v>
      </c>
      <c r="J152" s="229">
        <v>2.1</v>
      </c>
      <c r="K152" s="233">
        <f>(I152/2+J152)/2</f>
        <v>1.3</v>
      </c>
      <c r="L152" s="234">
        <f t="shared" si="5"/>
        <v>1300</v>
      </c>
      <c r="M152" s="235">
        <f t="shared" si="6"/>
        <v>39616.104059000005</v>
      </c>
      <c r="N152" s="236">
        <f t="shared" si="7"/>
        <v>500.23562561429856</v>
      </c>
      <c r="O152" s="159"/>
      <c r="P152" s="159"/>
      <c r="Q152" s="155"/>
      <c r="R152" s="155"/>
    </row>
    <row r="153" spans="1:18" ht="16.5" customHeight="1">
      <c r="A153" s="423" t="s">
        <v>86</v>
      </c>
      <c r="B153" s="237" t="s">
        <v>318</v>
      </c>
      <c r="C153" s="232">
        <f t="shared" si="2"/>
        <v>9243.2798635</v>
      </c>
      <c r="D153" s="238">
        <v>0.035</v>
      </c>
      <c r="E153" s="225">
        <v>0.216</v>
      </c>
      <c r="F153" s="233">
        <f>(D153/2+E153)/2</f>
        <v>0.11674999999999999</v>
      </c>
      <c r="G153" s="234">
        <f t="shared" si="3"/>
        <v>116.74999999999999</v>
      </c>
      <c r="H153" s="232">
        <f t="shared" si="4"/>
        <v>1.1371147125</v>
      </c>
      <c r="I153" s="238">
        <v>0.035</v>
      </c>
      <c r="J153" s="229">
        <v>0.08</v>
      </c>
      <c r="K153" s="233">
        <f>(I153/2+J153)/2</f>
        <v>0.04875</v>
      </c>
      <c r="L153" s="234">
        <f t="shared" si="5"/>
        <v>48.75</v>
      </c>
      <c r="M153" s="235">
        <f t="shared" si="6"/>
        <v>9244.416978212499</v>
      </c>
      <c r="N153" s="236">
        <f t="shared" si="7"/>
        <v>116.7299718227846</v>
      </c>
      <c r="O153" s="159"/>
      <c r="P153" s="159"/>
      <c r="Q153" s="155"/>
      <c r="R153" s="155"/>
    </row>
    <row r="154" spans="1:18" ht="16.5" customHeight="1">
      <c r="A154" s="239" t="s">
        <v>319</v>
      </c>
      <c r="B154" s="237" t="s">
        <v>320</v>
      </c>
      <c r="C154" s="232">
        <f t="shared" si="2"/>
        <v>23751.468599999997</v>
      </c>
      <c r="D154" s="238">
        <v>0.6</v>
      </c>
      <c r="E154" s="240"/>
      <c r="F154" s="233">
        <f>+D154/2</f>
        <v>0.3</v>
      </c>
      <c r="G154" s="234">
        <f t="shared" si="3"/>
        <v>300</v>
      </c>
      <c r="H154" s="232">
        <f t="shared" si="4"/>
        <v>6.997629</v>
      </c>
      <c r="I154" s="238">
        <v>0.6</v>
      </c>
      <c r="J154" s="240"/>
      <c r="K154" s="233">
        <f>+I154/2</f>
        <v>0.3</v>
      </c>
      <c r="L154" s="234">
        <f t="shared" si="5"/>
        <v>300</v>
      </c>
      <c r="M154" s="235">
        <f t="shared" si="6"/>
        <v>23758.466228999998</v>
      </c>
      <c r="N154" s="236">
        <f t="shared" si="7"/>
        <v>299.99999999999994</v>
      </c>
      <c r="O154" s="159"/>
      <c r="P154" s="159"/>
      <c r="Q154" s="155"/>
      <c r="R154" s="155"/>
    </row>
    <row r="155" spans="1:18" ht="16.5" customHeight="1">
      <c r="A155" s="239" t="s">
        <v>67</v>
      </c>
      <c r="B155" s="237" t="s">
        <v>320</v>
      </c>
      <c r="C155" s="232">
        <f t="shared" si="2"/>
        <v>791.7156200000001</v>
      </c>
      <c r="D155" s="238">
        <v>0.02</v>
      </c>
      <c r="E155" s="240"/>
      <c r="F155" s="233">
        <f>+D155/2</f>
        <v>0.01</v>
      </c>
      <c r="G155" s="234">
        <f t="shared" si="3"/>
        <v>10</v>
      </c>
      <c r="H155" s="232">
        <f t="shared" si="4"/>
        <v>5.808032069999999</v>
      </c>
      <c r="I155" s="229">
        <v>0.249</v>
      </c>
      <c r="J155" s="240"/>
      <c r="K155" s="233">
        <f>+I155</f>
        <v>0.249</v>
      </c>
      <c r="L155" s="234">
        <f t="shared" si="5"/>
        <v>249</v>
      </c>
      <c r="M155" s="235">
        <f t="shared" si="6"/>
        <v>797.52365207</v>
      </c>
      <c r="N155" s="236">
        <f t="shared" si="7"/>
        <v>10.070393152271697</v>
      </c>
      <c r="O155" s="159"/>
      <c r="P155" s="159"/>
      <c r="Q155" s="155"/>
      <c r="R155" s="155"/>
    </row>
    <row r="156" spans="1:18" ht="16.5" customHeight="1">
      <c r="A156" s="239" t="s">
        <v>159</v>
      </c>
      <c r="B156" s="237" t="s">
        <v>321</v>
      </c>
      <c r="C156" s="232">
        <f t="shared" si="2"/>
        <v>1187.57343</v>
      </c>
      <c r="D156" s="238">
        <v>0.03</v>
      </c>
      <c r="E156" s="240"/>
      <c r="F156" s="233">
        <f>+D156/2</f>
        <v>0.015</v>
      </c>
      <c r="G156" s="234">
        <f t="shared" si="3"/>
        <v>15</v>
      </c>
      <c r="H156" s="232">
        <f t="shared" si="4"/>
        <v>0.76973919</v>
      </c>
      <c r="I156" s="229">
        <v>0.033</v>
      </c>
      <c r="J156" s="240"/>
      <c r="K156" s="233">
        <f>+I156</f>
        <v>0.033</v>
      </c>
      <c r="L156" s="234">
        <f t="shared" si="5"/>
        <v>33</v>
      </c>
      <c r="M156" s="235">
        <f t="shared" si="6"/>
        <v>1188.34316919</v>
      </c>
      <c r="N156" s="236">
        <f t="shared" si="7"/>
        <v>15.005301576321717</v>
      </c>
      <c r="O156" s="159"/>
      <c r="P156" s="159"/>
      <c r="Q156" s="155"/>
      <c r="R156" s="155"/>
    </row>
    <row r="157" spans="1:18" ht="16.5" customHeight="1">
      <c r="A157" s="239" t="s">
        <v>72</v>
      </c>
      <c r="B157" s="237" t="s">
        <v>322</v>
      </c>
      <c r="C157" s="232">
        <f t="shared" si="2"/>
        <v>79.171562</v>
      </c>
      <c r="D157" s="238">
        <v>0.002</v>
      </c>
      <c r="E157" s="240"/>
      <c r="F157" s="233">
        <f>+D157/2</f>
        <v>0.001</v>
      </c>
      <c r="G157" s="234">
        <f t="shared" si="3"/>
        <v>1</v>
      </c>
      <c r="H157" s="232">
        <f t="shared" si="4"/>
        <v>0.221591585</v>
      </c>
      <c r="I157" s="229">
        <v>0.0095</v>
      </c>
      <c r="J157" s="240"/>
      <c r="K157" s="233">
        <f>+I157</f>
        <v>0.0095</v>
      </c>
      <c r="L157" s="234">
        <f t="shared" si="5"/>
        <v>9.5</v>
      </c>
      <c r="M157" s="235">
        <f t="shared" si="6"/>
        <v>79.393153585</v>
      </c>
      <c r="N157" s="236">
        <f t="shared" si="7"/>
        <v>1.002503522151922</v>
      </c>
      <c r="O157" s="159"/>
      <c r="P157" s="159"/>
      <c r="Q157" s="155"/>
      <c r="R157" s="155"/>
    </row>
    <row r="158" spans="1:18" ht="16.5" customHeight="1">
      <c r="A158" s="239" t="s">
        <v>76</v>
      </c>
      <c r="B158" s="237" t="s">
        <v>323</v>
      </c>
      <c r="C158" s="232">
        <f t="shared" si="2"/>
        <v>1979.28905</v>
      </c>
      <c r="D158" s="238">
        <v>0.05</v>
      </c>
      <c r="E158" s="240"/>
      <c r="F158" s="233">
        <f>+D158/2</f>
        <v>0.025</v>
      </c>
      <c r="G158" s="234">
        <f t="shared" si="3"/>
        <v>25</v>
      </c>
      <c r="H158" s="232">
        <f t="shared" si="4"/>
        <v>0.5831357500000001</v>
      </c>
      <c r="I158" s="238">
        <v>0.05</v>
      </c>
      <c r="J158" s="240"/>
      <c r="K158" s="233">
        <f>+I158/2</f>
        <v>0.025</v>
      </c>
      <c r="L158" s="234">
        <f t="shared" si="5"/>
        <v>25</v>
      </c>
      <c r="M158" s="235">
        <f t="shared" si="6"/>
        <v>1979.8721857500002</v>
      </c>
      <c r="N158" s="236">
        <f t="shared" si="7"/>
        <v>25</v>
      </c>
      <c r="O158" s="159"/>
      <c r="P158" s="159"/>
      <c r="Q158" s="155"/>
      <c r="R158" s="155"/>
    </row>
    <row r="159" spans="1:18" ht="16.5" customHeight="1">
      <c r="A159" s="423" t="s">
        <v>127</v>
      </c>
      <c r="B159" s="241"/>
      <c r="C159" s="232">
        <f t="shared" si="2"/>
        <v>229874630.26700002</v>
      </c>
      <c r="D159" s="225">
        <v>3185</v>
      </c>
      <c r="E159" s="225">
        <v>2622</v>
      </c>
      <c r="F159" s="233">
        <f>(D159+E159)/2</f>
        <v>2903.5</v>
      </c>
      <c r="G159" s="234">
        <f t="shared" si="3"/>
        <v>2903500</v>
      </c>
      <c r="H159" s="232">
        <f t="shared" si="4"/>
        <v>3845.7802712499997</v>
      </c>
      <c r="I159" s="229">
        <v>85.5</v>
      </c>
      <c r="J159" s="229">
        <v>287</v>
      </c>
      <c r="K159" s="233">
        <f>(I159/2+J159)/2</f>
        <v>164.875</v>
      </c>
      <c r="L159" s="234">
        <f t="shared" si="5"/>
        <v>164875</v>
      </c>
      <c r="M159" s="242">
        <f>L159</f>
        <v>164875</v>
      </c>
      <c r="N159" s="236">
        <f t="shared" si="7"/>
        <v>2902693.387252552</v>
      </c>
      <c r="O159" s="159"/>
      <c r="P159" s="159"/>
      <c r="Q159" s="155"/>
      <c r="R159" s="155"/>
    </row>
    <row r="160" spans="1:18" ht="16.5" customHeight="1">
      <c r="A160" s="239" t="s">
        <v>149</v>
      </c>
      <c r="B160" s="237" t="s">
        <v>324</v>
      </c>
      <c r="C160" s="232">
        <f t="shared" si="2"/>
        <v>15834.3124</v>
      </c>
      <c r="D160" s="238">
        <v>0.4</v>
      </c>
      <c r="E160" s="240"/>
      <c r="F160" s="233">
        <f>+D160/2</f>
        <v>0.2</v>
      </c>
      <c r="G160" s="234">
        <f t="shared" si="3"/>
        <v>200</v>
      </c>
      <c r="H160" s="232">
        <f t="shared" si="4"/>
        <v>4.6650860000000005</v>
      </c>
      <c r="I160" s="238">
        <v>0.4</v>
      </c>
      <c r="J160" s="240"/>
      <c r="K160" s="233">
        <f>(I160+J160)/2</f>
        <v>0.2</v>
      </c>
      <c r="L160" s="234">
        <f t="shared" si="5"/>
        <v>200</v>
      </c>
      <c r="M160" s="235">
        <f>+H160+C160</f>
        <v>15838.977486000002</v>
      </c>
      <c r="N160" s="236">
        <f t="shared" si="7"/>
        <v>200</v>
      </c>
      <c r="O160" s="159"/>
      <c r="P160" s="159"/>
      <c r="Q160" s="155"/>
      <c r="R160" s="155"/>
    </row>
    <row r="161" spans="1:18" ht="16.5" customHeight="1">
      <c r="A161" s="423" t="s">
        <v>325</v>
      </c>
      <c r="B161" s="237" t="s">
        <v>326</v>
      </c>
      <c r="C161" s="232">
        <f t="shared" si="2"/>
        <v>3958.5781</v>
      </c>
      <c r="D161" s="238">
        <v>0.1</v>
      </c>
      <c r="E161" s="238">
        <v>0.1</v>
      </c>
      <c r="F161" s="233">
        <f>(D161+E161)/4</f>
        <v>0.05</v>
      </c>
      <c r="G161" s="234">
        <f t="shared" si="3"/>
        <v>50</v>
      </c>
      <c r="H161" s="232">
        <f t="shared" si="4"/>
        <v>1.1662715000000001</v>
      </c>
      <c r="I161" s="238">
        <v>0.1</v>
      </c>
      <c r="J161" s="238">
        <v>0.1</v>
      </c>
      <c r="K161" s="233">
        <f>(I161+J161)/4</f>
        <v>0.05</v>
      </c>
      <c r="L161" s="234">
        <f t="shared" si="5"/>
        <v>50</v>
      </c>
      <c r="M161" s="235">
        <f>+H161+C161</f>
        <v>3959.7443715000004</v>
      </c>
      <c r="N161" s="236">
        <f t="shared" si="7"/>
        <v>50</v>
      </c>
      <c r="O161" s="243"/>
      <c r="P161" s="159"/>
      <c r="Q161" s="155"/>
      <c r="R161" s="155"/>
    </row>
    <row r="162" spans="1:18" ht="16.5" customHeight="1">
      <c r="A162" s="423" t="s">
        <v>81</v>
      </c>
      <c r="B162" s="237" t="s">
        <v>327</v>
      </c>
      <c r="C162" s="232">
        <f t="shared" si="2"/>
        <v>39189.92319</v>
      </c>
      <c r="D162" s="225">
        <v>0.94</v>
      </c>
      <c r="E162" s="238">
        <v>0.1</v>
      </c>
      <c r="F162" s="233">
        <f>(D162+E162/2)/2</f>
        <v>0.495</v>
      </c>
      <c r="G162" s="234">
        <f t="shared" si="3"/>
        <v>495</v>
      </c>
      <c r="H162" s="232">
        <f t="shared" si="4"/>
        <v>2.21591585</v>
      </c>
      <c r="I162" s="229">
        <v>0.14</v>
      </c>
      <c r="J162" s="238">
        <v>0.1</v>
      </c>
      <c r="K162" s="233">
        <f>(I162+J162/2)/2</f>
        <v>0.095</v>
      </c>
      <c r="L162" s="234">
        <f t="shared" si="5"/>
        <v>95</v>
      </c>
      <c r="M162" s="235">
        <f>+H162+C162</f>
        <v>39192.13910585</v>
      </c>
      <c r="N162" s="236">
        <f t="shared" si="7"/>
        <v>494.8821871928507</v>
      </c>
      <c r="O162" s="243"/>
      <c r="P162" s="159"/>
      <c r="Q162" s="155"/>
      <c r="R162" s="155"/>
    </row>
    <row r="163" spans="1:18" ht="16.5" customHeight="1">
      <c r="A163" s="244" t="s">
        <v>328</v>
      </c>
      <c r="B163" s="237" t="s">
        <v>329</v>
      </c>
      <c r="C163" s="232">
        <f t="shared" si="2"/>
        <v>19792.8905</v>
      </c>
      <c r="D163" s="238">
        <v>0.5</v>
      </c>
      <c r="E163" s="240"/>
      <c r="F163" s="233">
        <f>+D163/2</f>
        <v>0.25</v>
      </c>
      <c r="G163" s="234">
        <f t="shared" si="3"/>
        <v>250</v>
      </c>
      <c r="H163" s="232">
        <f t="shared" si="4"/>
        <v>5.8313575</v>
      </c>
      <c r="I163" s="238">
        <v>0.5</v>
      </c>
      <c r="J163" s="240"/>
      <c r="K163" s="233">
        <f>(I163+J163)/2</f>
        <v>0.25</v>
      </c>
      <c r="L163" s="234">
        <f t="shared" si="5"/>
        <v>250</v>
      </c>
      <c r="M163" s="235">
        <f>+H163+C163</f>
        <v>19798.7218575</v>
      </c>
      <c r="N163" s="236">
        <f t="shared" si="7"/>
        <v>250</v>
      </c>
      <c r="O163" s="159"/>
      <c r="P163" s="159"/>
      <c r="Q163" s="155"/>
      <c r="R163" s="155"/>
    </row>
    <row r="164" spans="1:18" ht="16.5" customHeight="1">
      <c r="A164" s="245" t="s">
        <v>330</v>
      </c>
      <c r="B164" s="246" t="s">
        <v>331</v>
      </c>
      <c r="C164" s="225" t="s">
        <v>331</v>
      </c>
      <c r="D164" s="225" t="s">
        <v>331</v>
      </c>
      <c r="E164" s="240"/>
      <c r="F164" s="247" t="s">
        <v>331</v>
      </c>
      <c r="G164" s="248" t="s">
        <v>332</v>
      </c>
      <c r="H164" s="249" t="s">
        <v>331</v>
      </c>
      <c r="I164" s="225" t="s">
        <v>331</v>
      </c>
      <c r="J164" s="240"/>
      <c r="K164" s="247" t="s">
        <v>331</v>
      </c>
      <c r="L164" s="248" t="s">
        <v>332</v>
      </c>
      <c r="M164" s="235" t="s">
        <v>331</v>
      </c>
      <c r="N164" s="236" t="s">
        <v>331</v>
      </c>
      <c r="O164" s="159"/>
      <c r="P164" s="159"/>
      <c r="Q164" s="155"/>
      <c r="R164" s="155"/>
    </row>
    <row r="165" spans="1:18" ht="16.5" customHeight="1">
      <c r="A165" s="245" t="s">
        <v>58</v>
      </c>
      <c r="B165" s="237" t="s">
        <v>323</v>
      </c>
      <c r="C165" s="232">
        <f aca="true" t="shared" si="8" ref="C165:C193">(G165/1000000)*$C$137</f>
        <v>1979.28905</v>
      </c>
      <c r="D165" s="238">
        <v>0.05</v>
      </c>
      <c r="E165" s="240"/>
      <c r="F165" s="233">
        <f>+D165/2</f>
        <v>0.025</v>
      </c>
      <c r="G165" s="234">
        <f aca="true" t="shared" si="9" ref="G165:G193">F165*1000</f>
        <v>25</v>
      </c>
      <c r="H165" s="232">
        <f aca="true" t="shared" si="10" ref="H165:H194">(L165/1000000)*$C$138</f>
        <v>0.5831357500000001</v>
      </c>
      <c r="I165" s="238">
        <v>0.05</v>
      </c>
      <c r="J165" s="240"/>
      <c r="K165" s="233">
        <f>(I165+J165)/2</f>
        <v>0.025</v>
      </c>
      <c r="L165" s="234">
        <f aca="true" t="shared" si="11" ref="L165:L193">K165*1000</f>
        <v>25</v>
      </c>
      <c r="M165" s="235">
        <f aca="true" t="shared" si="12" ref="M165:M193">+H165+C165</f>
        <v>1979.8721857500002</v>
      </c>
      <c r="N165" s="236">
        <f aca="true" t="shared" si="13" ref="N165:N193">+(C165+H165)/$C$139*1000000</f>
        <v>25</v>
      </c>
      <c r="O165" s="159"/>
      <c r="P165" s="159"/>
      <c r="Q165" s="155"/>
      <c r="R165" s="155"/>
    </row>
    <row r="166" spans="1:18" ht="16.5" customHeight="1">
      <c r="A166" s="245" t="s">
        <v>160</v>
      </c>
      <c r="B166" s="237" t="s">
        <v>329</v>
      </c>
      <c r="C166" s="232">
        <f t="shared" si="8"/>
        <v>395.85781000000003</v>
      </c>
      <c r="D166" s="238">
        <v>0.01</v>
      </c>
      <c r="E166" s="240"/>
      <c r="F166" s="233">
        <f>+D166/2</f>
        <v>0.005</v>
      </c>
      <c r="G166" s="234">
        <f t="shared" si="9"/>
        <v>5</v>
      </c>
      <c r="H166" s="232">
        <f t="shared" si="10"/>
        <v>1.117288097</v>
      </c>
      <c r="I166" s="229">
        <v>0.0479</v>
      </c>
      <c r="J166" s="240"/>
      <c r="K166" s="233">
        <f>+I166</f>
        <v>0.0479</v>
      </c>
      <c r="L166" s="234">
        <f t="shared" si="11"/>
        <v>47.9</v>
      </c>
      <c r="M166" s="235">
        <f t="shared" si="12"/>
        <v>396.97509809700006</v>
      </c>
      <c r="N166" s="236">
        <f t="shared" si="13"/>
        <v>5.012635423566761</v>
      </c>
      <c r="O166" s="159"/>
      <c r="P166" s="159"/>
      <c r="Q166" s="155"/>
      <c r="R166" s="155"/>
    </row>
    <row r="167" spans="1:18" ht="16.5" customHeight="1">
      <c r="A167" s="245" t="s">
        <v>161</v>
      </c>
      <c r="B167" s="250"/>
      <c r="C167" s="232">
        <f t="shared" si="8"/>
        <v>362605.75396</v>
      </c>
      <c r="D167" s="225">
        <v>4.58</v>
      </c>
      <c r="E167" s="240"/>
      <c r="F167" s="233">
        <f>+D167</f>
        <v>4.58</v>
      </c>
      <c r="G167" s="234">
        <f t="shared" si="9"/>
        <v>4580</v>
      </c>
      <c r="H167" s="232">
        <f t="shared" si="10"/>
        <v>13.5287494</v>
      </c>
      <c r="I167" s="229">
        <v>0.58</v>
      </c>
      <c r="J167" s="240"/>
      <c r="K167" s="233">
        <f>+I167</f>
        <v>0.58</v>
      </c>
      <c r="L167" s="234">
        <f t="shared" si="11"/>
        <v>580</v>
      </c>
      <c r="M167" s="235">
        <f t="shared" si="12"/>
        <v>362619.2827094</v>
      </c>
      <c r="N167" s="236">
        <f t="shared" si="13"/>
        <v>4578.821871928506</v>
      </c>
      <c r="O167" s="159"/>
      <c r="P167" s="159"/>
      <c r="Q167" s="155"/>
      <c r="R167" s="155"/>
    </row>
    <row r="168" spans="1:18" ht="16.5" customHeight="1">
      <c r="A168" s="245" t="s">
        <v>64</v>
      </c>
      <c r="B168" s="237" t="s">
        <v>333</v>
      </c>
      <c r="C168" s="232">
        <f t="shared" si="8"/>
        <v>395.85781000000003</v>
      </c>
      <c r="D168" s="238">
        <v>0.01</v>
      </c>
      <c r="E168" s="240"/>
      <c r="F168" s="233">
        <f aca="true" t="shared" si="14" ref="F168:F177">+D168/2</f>
        <v>0.005</v>
      </c>
      <c r="G168" s="234">
        <f t="shared" si="9"/>
        <v>5</v>
      </c>
      <c r="H168" s="232">
        <f t="shared" si="10"/>
        <v>0.11662715000000001</v>
      </c>
      <c r="I168" s="238">
        <v>0.01</v>
      </c>
      <c r="J168" s="240"/>
      <c r="K168" s="233">
        <f>(I168+J168)/2</f>
        <v>0.005</v>
      </c>
      <c r="L168" s="234">
        <f t="shared" si="11"/>
        <v>5</v>
      </c>
      <c r="M168" s="235">
        <f t="shared" si="12"/>
        <v>395.97443715</v>
      </c>
      <c r="N168" s="236">
        <f t="shared" si="13"/>
        <v>5</v>
      </c>
      <c r="O168" s="159"/>
      <c r="P168" s="159"/>
      <c r="Q168" s="155"/>
      <c r="R168" s="155"/>
    </row>
    <row r="169" spans="1:18" ht="16.5" customHeight="1">
      <c r="A169" s="245" t="s">
        <v>65</v>
      </c>
      <c r="B169" s="237" t="s">
        <v>320</v>
      </c>
      <c r="C169" s="232">
        <f t="shared" si="8"/>
        <v>395.85781000000003</v>
      </c>
      <c r="D169" s="238">
        <v>0.01</v>
      </c>
      <c r="E169" s="240"/>
      <c r="F169" s="233">
        <f t="shared" si="14"/>
        <v>0.005</v>
      </c>
      <c r="G169" s="234">
        <f t="shared" si="9"/>
        <v>5</v>
      </c>
      <c r="H169" s="232">
        <f t="shared" si="10"/>
        <v>0.11662715000000001</v>
      </c>
      <c r="I169" s="238">
        <v>0.01</v>
      </c>
      <c r="J169" s="240"/>
      <c r="K169" s="233">
        <f>(I169+J169)/2</f>
        <v>0.005</v>
      </c>
      <c r="L169" s="234">
        <f t="shared" si="11"/>
        <v>5</v>
      </c>
      <c r="M169" s="235">
        <f t="shared" si="12"/>
        <v>395.97443715</v>
      </c>
      <c r="N169" s="236">
        <f t="shared" si="13"/>
        <v>5</v>
      </c>
      <c r="O169" s="159"/>
      <c r="P169" s="159"/>
      <c r="Q169" s="155"/>
      <c r="R169" s="155"/>
    </row>
    <row r="170" spans="1:18" ht="16.5" customHeight="1">
      <c r="A170" s="245" t="s">
        <v>66</v>
      </c>
      <c r="B170" s="237" t="s">
        <v>334</v>
      </c>
      <c r="C170" s="232">
        <f t="shared" si="8"/>
        <v>1979.28905</v>
      </c>
      <c r="D170" s="251">
        <v>0.05</v>
      </c>
      <c r="E170" s="240"/>
      <c r="F170" s="233">
        <f t="shared" si="14"/>
        <v>0.025</v>
      </c>
      <c r="G170" s="234">
        <f t="shared" si="9"/>
        <v>25</v>
      </c>
      <c r="H170" s="232">
        <f t="shared" si="10"/>
        <v>0.5831357500000001</v>
      </c>
      <c r="I170" s="251">
        <v>0.05</v>
      </c>
      <c r="J170" s="240"/>
      <c r="K170" s="233">
        <f>(I170+J170)/2</f>
        <v>0.025</v>
      </c>
      <c r="L170" s="234">
        <f t="shared" si="11"/>
        <v>25</v>
      </c>
      <c r="M170" s="235">
        <f t="shared" si="12"/>
        <v>1979.8721857500002</v>
      </c>
      <c r="N170" s="236">
        <f t="shared" si="13"/>
        <v>25</v>
      </c>
      <c r="O170" s="159"/>
      <c r="P170" s="159"/>
      <c r="Q170" s="155"/>
      <c r="R170" s="155"/>
    </row>
    <row r="171" spans="1:18" ht="16.5" customHeight="1">
      <c r="A171" s="245" t="s">
        <v>74</v>
      </c>
      <c r="B171" s="237" t="s">
        <v>320</v>
      </c>
      <c r="C171" s="232">
        <f t="shared" si="8"/>
        <v>395.85781000000003</v>
      </c>
      <c r="D171" s="238">
        <v>0.01</v>
      </c>
      <c r="E171" s="240"/>
      <c r="F171" s="233">
        <f t="shared" si="14"/>
        <v>0.005</v>
      </c>
      <c r="G171" s="234">
        <f t="shared" si="9"/>
        <v>5</v>
      </c>
      <c r="H171" s="232">
        <f t="shared" si="10"/>
        <v>0.44318317</v>
      </c>
      <c r="I171" s="229">
        <v>0.019</v>
      </c>
      <c r="J171" s="240"/>
      <c r="K171" s="233">
        <f>+I171</f>
        <v>0.019</v>
      </c>
      <c r="L171" s="234">
        <f t="shared" si="11"/>
        <v>19</v>
      </c>
      <c r="M171" s="235">
        <f t="shared" si="12"/>
        <v>396.30099317</v>
      </c>
      <c r="N171" s="236">
        <f t="shared" si="13"/>
        <v>5.004123448250225</v>
      </c>
      <c r="O171" s="159"/>
      <c r="P171" s="159"/>
      <c r="Q171" s="155"/>
      <c r="R171" s="155"/>
    </row>
    <row r="172" spans="1:18" ht="16.5" customHeight="1">
      <c r="A172" s="245" t="s">
        <v>69</v>
      </c>
      <c r="B172" s="237" t="s">
        <v>335</v>
      </c>
      <c r="C172" s="232">
        <f t="shared" si="8"/>
        <v>39.585781</v>
      </c>
      <c r="D172" s="238">
        <v>0.001</v>
      </c>
      <c r="E172" s="240"/>
      <c r="F172" s="233">
        <f t="shared" si="14"/>
        <v>0.0005</v>
      </c>
      <c r="G172" s="234">
        <f t="shared" si="9"/>
        <v>0.5</v>
      </c>
      <c r="H172" s="232">
        <f t="shared" si="10"/>
        <v>0.011662714999999999</v>
      </c>
      <c r="I172" s="238">
        <v>0.001</v>
      </c>
      <c r="J172" s="240"/>
      <c r="K172" s="233">
        <f aca="true" t="shared" si="15" ref="K172:K177">(I172+J172)/2</f>
        <v>0.0005</v>
      </c>
      <c r="L172" s="234">
        <f t="shared" si="11"/>
        <v>0.5</v>
      </c>
      <c r="M172" s="235">
        <f t="shared" si="12"/>
        <v>39.597443715</v>
      </c>
      <c r="N172" s="236">
        <f t="shared" si="13"/>
        <v>0.4999999999999999</v>
      </c>
      <c r="O172" s="159"/>
      <c r="P172" s="159"/>
      <c r="Q172" s="155"/>
      <c r="R172" s="155"/>
    </row>
    <row r="173" spans="1:18" ht="16.5" customHeight="1">
      <c r="A173" s="245" t="s">
        <v>70</v>
      </c>
      <c r="B173" s="237" t="s">
        <v>320</v>
      </c>
      <c r="C173" s="232">
        <f t="shared" si="8"/>
        <v>395.85781000000003</v>
      </c>
      <c r="D173" s="238">
        <v>0.01</v>
      </c>
      <c r="E173" s="240"/>
      <c r="F173" s="233">
        <f t="shared" si="14"/>
        <v>0.005</v>
      </c>
      <c r="G173" s="234">
        <f t="shared" si="9"/>
        <v>5</v>
      </c>
      <c r="H173" s="232">
        <f t="shared" si="10"/>
        <v>0.11662715000000001</v>
      </c>
      <c r="I173" s="238">
        <v>0.01</v>
      </c>
      <c r="J173" s="240"/>
      <c r="K173" s="233">
        <f t="shared" si="15"/>
        <v>0.005</v>
      </c>
      <c r="L173" s="234">
        <f t="shared" si="11"/>
        <v>5</v>
      </c>
      <c r="M173" s="235">
        <f t="shared" si="12"/>
        <v>395.97443715</v>
      </c>
      <c r="N173" s="236">
        <f t="shared" si="13"/>
        <v>5</v>
      </c>
      <c r="O173" s="159"/>
      <c r="P173" s="159"/>
      <c r="Q173" s="155"/>
      <c r="R173" s="155"/>
    </row>
    <row r="174" spans="1:16" ht="16.5" customHeight="1">
      <c r="A174" s="245" t="s">
        <v>71</v>
      </c>
      <c r="B174" s="237" t="s">
        <v>334</v>
      </c>
      <c r="C174" s="232">
        <f t="shared" si="8"/>
        <v>395.85781000000003</v>
      </c>
      <c r="D174" s="238">
        <v>0.01</v>
      </c>
      <c r="E174" s="240"/>
      <c r="F174" s="233">
        <f t="shared" si="14"/>
        <v>0.005</v>
      </c>
      <c r="G174" s="234">
        <f t="shared" si="9"/>
        <v>5</v>
      </c>
      <c r="H174" s="232">
        <f t="shared" si="10"/>
        <v>0.11662715000000001</v>
      </c>
      <c r="I174" s="238">
        <v>0.01</v>
      </c>
      <c r="J174" s="240"/>
      <c r="K174" s="233">
        <f t="shared" si="15"/>
        <v>0.005</v>
      </c>
      <c r="L174" s="234">
        <f t="shared" si="11"/>
        <v>5</v>
      </c>
      <c r="M174" s="235">
        <f t="shared" si="12"/>
        <v>395.97443715</v>
      </c>
      <c r="N174" s="236">
        <f t="shared" si="13"/>
        <v>5</v>
      </c>
      <c r="O174" s="159"/>
      <c r="P174" s="159"/>
    </row>
    <row r="175" spans="1:16" ht="16.5" customHeight="1">
      <c r="A175" s="245" t="s">
        <v>163</v>
      </c>
      <c r="B175" s="237" t="s">
        <v>336</v>
      </c>
      <c r="C175" s="232">
        <f t="shared" si="8"/>
        <v>79.171562</v>
      </c>
      <c r="D175" s="252">
        <v>0.002</v>
      </c>
      <c r="E175" s="253"/>
      <c r="F175" s="233">
        <f t="shared" si="14"/>
        <v>0.001</v>
      </c>
      <c r="G175" s="234">
        <f t="shared" si="9"/>
        <v>1</v>
      </c>
      <c r="H175" s="232">
        <f t="shared" si="10"/>
        <v>0.023325429999999998</v>
      </c>
      <c r="I175" s="252">
        <v>0.002</v>
      </c>
      <c r="J175" s="253"/>
      <c r="K175" s="233">
        <f t="shared" si="15"/>
        <v>0.001</v>
      </c>
      <c r="L175" s="234">
        <f t="shared" si="11"/>
        <v>1</v>
      </c>
      <c r="M175" s="235">
        <f t="shared" si="12"/>
        <v>79.19488743</v>
      </c>
      <c r="N175" s="236">
        <f t="shared" si="13"/>
        <v>0.9999999999999998</v>
      </c>
      <c r="O175" s="159"/>
      <c r="P175" s="159"/>
    </row>
    <row r="176" spans="1:16" ht="16.5" customHeight="1">
      <c r="A176" s="245" t="s">
        <v>164</v>
      </c>
      <c r="B176" s="237" t="s">
        <v>326</v>
      </c>
      <c r="C176" s="232">
        <f t="shared" si="8"/>
        <v>395.85781000000003</v>
      </c>
      <c r="D176" s="252">
        <v>0.01</v>
      </c>
      <c r="E176" s="253"/>
      <c r="F176" s="233">
        <f t="shared" si="14"/>
        <v>0.005</v>
      </c>
      <c r="G176" s="234">
        <f t="shared" si="9"/>
        <v>5</v>
      </c>
      <c r="H176" s="232">
        <f t="shared" si="10"/>
        <v>0.11662715000000001</v>
      </c>
      <c r="I176" s="252">
        <v>0.01</v>
      </c>
      <c r="J176" s="253"/>
      <c r="K176" s="233">
        <f t="shared" si="15"/>
        <v>0.005</v>
      </c>
      <c r="L176" s="234">
        <f t="shared" si="11"/>
        <v>5</v>
      </c>
      <c r="M176" s="235">
        <f t="shared" si="12"/>
        <v>395.97443715</v>
      </c>
      <c r="N176" s="236">
        <f t="shared" si="13"/>
        <v>5</v>
      </c>
      <c r="O176" s="159"/>
      <c r="P176" s="159"/>
    </row>
    <row r="177" spans="1:16" ht="16.5" customHeight="1">
      <c r="A177" s="245" t="s">
        <v>337</v>
      </c>
      <c r="B177" s="237" t="s">
        <v>323</v>
      </c>
      <c r="C177" s="232">
        <f t="shared" si="8"/>
        <v>79.171562</v>
      </c>
      <c r="D177" s="252">
        <v>0.002</v>
      </c>
      <c r="E177" s="253"/>
      <c r="F177" s="233">
        <f t="shared" si="14"/>
        <v>0.001</v>
      </c>
      <c r="G177" s="234">
        <f t="shared" si="9"/>
        <v>1</v>
      </c>
      <c r="H177" s="232">
        <f t="shared" si="10"/>
        <v>0.023325429999999998</v>
      </c>
      <c r="I177" s="252">
        <v>0.002</v>
      </c>
      <c r="J177" s="253"/>
      <c r="K177" s="233">
        <f t="shared" si="15"/>
        <v>0.001</v>
      </c>
      <c r="L177" s="234">
        <f t="shared" si="11"/>
        <v>1</v>
      </c>
      <c r="M177" s="235">
        <f t="shared" si="12"/>
        <v>79.19488743</v>
      </c>
      <c r="N177" s="236">
        <f t="shared" si="13"/>
        <v>0.9999999999999998</v>
      </c>
      <c r="O177" s="159"/>
      <c r="P177" s="159"/>
    </row>
    <row r="178" spans="1:16" ht="16.5" customHeight="1">
      <c r="A178" s="424" t="s">
        <v>338</v>
      </c>
      <c r="B178" s="237" t="s">
        <v>334</v>
      </c>
      <c r="C178" s="232">
        <f t="shared" si="8"/>
        <v>1979.28905</v>
      </c>
      <c r="D178" s="238">
        <v>0.05</v>
      </c>
      <c r="E178" s="238">
        <v>0.05</v>
      </c>
      <c r="F178" s="233">
        <f>(D178+E178)/4</f>
        <v>0.025</v>
      </c>
      <c r="G178" s="234">
        <f t="shared" si="9"/>
        <v>25</v>
      </c>
      <c r="H178" s="232">
        <f t="shared" si="10"/>
        <v>0.5831357500000001</v>
      </c>
      <c r="I178" s="238">
        <v>0.05</v>
      </c>
      <c r="J178" s="238">
        <v>0.05</v>
      </c>
      <c r="K178" s="233">
        <f aca="true" t="shared" si="16" ref="K178:K193">(I178+J178)/4</f>
        <v>0.025</v>
      </c>
      <c r="L178" s="234">
        <f t="shared" si="11"/>
        <v>25</v>
      </c>
      <c r="M178" s="235">
        <f t="shared" si="12"/>
        <v>1979.8721857500002</v>
      </c>
      <c r="N178" s="236">
        <f t="shared" si="13"/>
        <v>25</v>
      </c>
      <c r="O178" s="159"/>
      <c r="P178" s="159"/>
    </row>
    <row r="179" spans="1:16" ht="16.5" customHeight="1">
      <c r="A179" s="254" t="s">
        <v>422</v>
      </c>
      <c r="B179" s="237" t="s">
        <v>321</v>
      </c>
      <c r="C179" s="232">
        <f t="shared" si="8"/>
        <v>19792.8905</v>
      </c>
      <c r="D179" s="238">
        <v>0.5</v>
      </c>
      <c r="E179" s="240"/>
      <c r="F179" s="233">
        <f aca="true" t="shared" si="17" ref="F179:F193">+D179/2</f>
        <v>0.25</v>
      </c>
      <c r="G179" s="234">
        <f t="shared" si="9"/>
        <v>250</v>
      </c>
      <c r="H179" s="232">
        <f t="shared" si="10"/>
        <v>2.91567875</v>
      </c>
      <c r="I179" s="238">
        <v>0.5</v>
      </c>
      <c r="J179" s="240"/>
      <c r="K179" s="233">
        <f t="shared" si="16"/>
        <v>0.125</v>
      </c>
      <c r="L179" s="234">
        <f t="shared" si="11"/>
        <v>125</v>
      </c>
      <c r="M179" s="235">
        <f t="shared" si="12"/>
        <v>19795.80617875</v>
      </c>
      <c r="N179" s="236">
        <f t="shared" si="13"/>
        <v>249.96318349776584</v>
      </c>
      <c r="O179" s="159"/>
      <c r="P179" s="159"/>
    </row>
    <row r="180" spans="1:16" ht="16.5" customHeight="1">
      <c r="A180" s="255" t="s">
        <v>423</v>
      </c>
      <c r="B180" s="237" t="s">
        <v>321</v>
      </c>
      <c r="C180" s="232">
        <f t="shared" si="8"/>
        <v>19792.8905</v>
      </c>
      <c r="D180" s="256">
        <v>0.5</v>
      </c>
      <c r="E180" s="257"/>
      <c r="F180" s="233">
        <f t="shared" si="17"/>
        <v>0.25</v>
      </c>
      <c r="G180" s="234">
        <f t="shared" si="9"/>
        <v>250</v>
      </c>
      <c r="H180" s="232">
        <f t="shared" si="10"/>
        <v>2.91567875</v>
      </c>
      <c r="I180" s="256">
        <v>0.5</v>
      </c>
      <c r="J180" s="257"/>
      <c r="K180" s="233">
        <f t="shared" si="16"/>
        <v>0.125</v>
      </c>
      <c r="L180" s="234">
        <f t="shared" si="11"/>
        <v>125</v>
      </c>
      <c r="M180" s="235">
        <f t="shared" si="12"/>
        <v>19795.80617875</v>
      </c>
      <c r="N180" s="236">
        <f t="shared" si="13"/>
        <v>249.96318349776584</v>
      </c>
      <c r="O180" s="159"/>
      <c r="P180" s="159"/>
    </row>
    <row r="181" spans="1:16" ht="16.5" customHeight="1">
      <c r="A181" s="255" t="s">
        <v>339</v>
      </c>
      <c r="B181" s="237" t="s">
        <v>340</v>
      </c>
      <c r="C181" s="232">
        <f t="shared" si="8"/>
        <v>79.171562</v>
      </c>
      <c r="D181" s="256">
        <v>0.002</v>
      </c>
      <c r="E181" s="257"/>
      <c r="F181" s="233">
        <f t="shared" si="17"/>
        <v>0.001</v>
      </c>
      <c r="G181" s="234">
        <f t="shared" si="9"/>
        <v>1</v>
      </c>
      <c r="H181" s="232">
        <f t="shared" si="10"/>
        <v>0.011662714999999999</v>
      </c>
      <c r="I181" s="256">
        <v>0.002</v>
      </c>
      <c r="J181" s="257"/>
      <c r="K181" s="233">
        <f t="shared" si="16"/>
        <v>0.0005</v>
      </c>
      <c r="L181" s="234">
        <f t="shared" si="11"/>
        <v>0.5</v>
      </c>
      <c r="M181" s="235">
        <f t="shared" si="12"/>
        <v>79.183224715</v>
      </c>
      <c r="N181" s="236">
        <f t="shared" si="13"/>
        <v>0.9998527339910632</v>
      </c>
      <c r="O181" s="159"/>
      <c r="P181" s="159"/>
    </row>
    <row r="182" spans="1:16" ht="16.5" customHeight="1">
      <c r="A182" s="255" t="s">
        <v>341</v>
      </c>
      <c r="B182" s="237" t="s">
        <v>329</v>
      </c>
      <c r="C182" s="232">
        <f t="shared" si="8"/>
        <v>3958.5781</v>
      </c>
      <c r="D182" s="256">
        <v>0.1</v>
      </c>
      <c r="E182" s="257"/>
      <c r="F182" s="233">
        <f t="shared" si="17"/>
        <v>0.05</v>
      </c>
      <c r="G182" s="234">
        <f t="shared" si="9"/>
        <v>50</v>
      </c>
      <c r="H182" s="232">
        <f t="shared" si="10"/>
        <v>0.5831357500000001</v>
      </c>
      <c r="I182" s="256">
        <v>0.1</v>
      </c>
      <c r="J182" s="257"/>
      <c r="K182" s="233">
        <f t="shared" si="16"/>
        <v>0.025</v>
      </c>
      <c r="L182" s="234">
        <f t="shared" si="11"/>
        <v>25</v>
      </c>
      <c r="M182" s="235">
        <f t="shared" si="12"/>
        <v>3959.1612357500003</v>
      </c>
      <c r="N182" s="236">
        <f t="shared" si="13"/>
        <v>49.99263669955317</v>
      </c>
      <c r="O182" s="159"/>
      <c r="P182" s="159"/>
    </row>
    <row r="183" spans="1:16" ht="16.5" customHeight="1">
      <c r="A183" s="255" t="s">
        <v>171</v>
      </c>
      <c r="B183" s="237" t="s">
        <v>323</v>
      </c>
      <c r="C183" s="232">
        <f t="shared" si="8"/>
        <v>3958.5781</v>
      </c>
      <c r="D183" s="256">
        <v>0.1</v>
      </c>
      <c r="E183" s="257"/>
      <c r="F183" s="233">
        <f t="shared" si="17"/>
        <v>0.05</v>
      </c>
      <c r="G183" s="234">
        <f t="shared" si="9"/>
        <v>50</v>
      </c>
      <c r="H183" s="232">
        <f t="shared" si="10"/>
        <v>0.5831357500000001</v>
      </c>
      <c r="I183" s="256">
        <v>0.1</v>
      </c>
      <c r="J183" s="257"/>
      <c r="K183" s="233">
        <f t="shared" si="16"/>
        <v>0.025</v>
      </c>
      <c r="L183" s="234">
        <f t="shared" si="11"/>
        <v>25</v>
      </c>
      <c r="M183" s="235">
        <f t="shared" si="12"/>
        <v>3959.1612357500003</v>
      </c>
      <c r="N183" s="236">
        <f t="shared" si="13"/>
        <v>49.99263669955317</v>
      </c>
      <c r="O183" s="159"/>
      <c r="P183" s="159"/>
    </row>
    <row r="184" spans="1:16" ht="16.5" customHeight="1">
      <c r="A184" s="255" t="s">
        <v>342</v>
      </c>
      <c r="B184" s="237" t="s">
        <v>321</v>
      </c>
      <c r="C184" s="232">
        <f t="shared" si="8"/>
        <v>1979.28905</v>
      </c>
      <c r="D184" s="258">
        <v>0.05</v>
      </c>
      <c r="E184" s="257"/>
      <c r="F184" s="233">
        <f t="shared" si="17"/>
        <v>0.025</v>
      </c>
      <c r="G184" s="234">
        <f t="shared" si="9"/>
        <v>25</v>
      </c>
      <c r="H184" s="232">
        <f t="shared" si="10"/>
        <v>0.29156787500000003</v>
      </c>
      <c r="I184" s="258">
        <v>0.05</v>
      </c>
      <c r="J184" s="257"/>
      <c r="K184" s="233">
        <f t="shared" si="16"/>
        <v>0.0125</v>
      </c>
      <c r="L184" s="234">
        <f t="shared" si="11"/>
        <v>12.5</v>
      </c>
      <c r="M184" s="235">
        <f t="shared" si="12"/>
        <v>1979.5806178750001</v>
      </c>
      <c r="N184" s="236">
        <f t="shared" si="13"/>
        <v>24.996318349776583</v>
      </c>
      <c r="O184" s="159"/>
      <c r="P184" s="159"/>
    </row>
    <row r="185" spans="1:16" ht="16.5" customHeight="1">
      <c r="A185" s="255" t="s">
        <v>343</v>
      </c>
      <c r="B185" s="237" t="s">
        <v>334</v>
      </c>
      <c r="C185" s="232">
        <f t="shared" si="8"/>
        <v>395.85781000000003</v>
      </c>
      <c r="D185" s="256">
        <v>0.01</v>
      </c>
      <c r="E185" s="257"/>
      <c r="F185" s="233">
        <f t="shared" si="17"/>
        <v>0.005</v>
      </c>
      <c r="G185" s="234">
        <f t="shared" si="9"/>
        <v>5</v>
      </c>
      <c r="H185" s="232">
        <f t="shared" si="10"/>
        <v>0.058313575000000006</v>
      </c>
      <c r="I185" s="256">
        <v>0.01</v>
      </c>
      <c r="J185" s="257"/>
      <c r="K185" s="233">
        <f t="shared" si="16"/>
        <v>0.0025</v>
      </c>
      <c r="L185" s="234">
        <f t="shared" si="11"/>
        <v>2.5</v>
      </c>
      <c r="M185" s="235">
        <f t="shared" si="12"/>
        <v>395.91612357500003</v>
      </c>
      <c r="N185" s="236">
        <f t="shared" si="13"/>
        <v>4.999263669955317</v>
      </c>
      <c r="O185" s="159"/>
      <c r="P185" s="159"/>
    </row>
    <row r="186" spans="1:16" ht="16.5" customHeight="1">
      <c r="A186" s="255" t="s">
        <v>344</v>
      </c>
      <c r="B186" s="237" t="s">
        <v>322</v>
      </c>
      <c r="C186" s="232">
        <f t="shared" si="8"/>
        <v>1187.57343</v>
      </c>
      <c r="D186" s="256">
        <v>0.03</v>
      </c>
      <c r="E186" s="257"/>
      <c r="F186" s="233">
        <f t="shared" si="17"/>
        <v>0.015</v>
      </c>
      <c r="G186" s="234">
        <f t="shared" si="9"/>
        <v>15</v>
      </c>
      <c r="H186" s="232">
        <f t="shared" si="10"/>
        <v>0.17494072500000002</v>
      </c>
      <c r="I186" s="256">
        <v>0.03</v>
      </c>
      <c r="J186" s="257"/>
      <c r="K186" s="233">
        <f t="shared" si="16"/>
        <v>0.0075</v>
      </c>
      <c r="L186" s="234">
        <f t="shared" si="11"/>
        <v>7.5</v>
      </c>
      <c r="M186" s="235">
        <f t="shared" si="12"/>
        <v>1187.7483707249999</v>
      </c>
      <c r="N186" s="236">
        <f t="shared" si="13"/>
        <v>14.997791009865947</v>
      </c>
      <c r="O186" s="159"/>
      <c r="P186" s="159"/>
    </row>
    <row r="187" spans="1:16" ht="16.5" customHeight="1">
      <c r="A187" s="255" t="s">
        <v>345</v>
      </c>
      <c r="B187" s="237" t="s">
        <v>322</v>
      </c>
      <c r="C187" s="232">
        <f t="shared" si="8"/>
        <v>197.92890500000001</v>
      </c>
      <c r="D187" s="256">
        <v>0.005</v>
      </c>
      <c r="E187" s="257"/>
      <c r="F187" s="233">
        <f t="shared" si="17"/>
        <v>0.0025</v>
      </c>
      <c r="G187" s="234">
        <f t="shared" si="9"/>
        <v>2.5</v>
      </c>
      <c r="H187" s="232">
        <f t="shared" si="10"/>
        <v>0.029156787500000003</v>
      </c>
      <c r="I187" s="256">
        <v>0.005</v>
      </c>
      <c r="J187" s="257"/>
      <c r="K187" s="233">
        <f t="shared" si="16"/>
        <v>0.00125</v>
      </c>
      <c r="L187" s="234">
        <f t="shared" si="11"/>
        <v>1.25</v>
      </c>
      <c r="M187" s="235">
        <f t="shared" si="12"/>
        <v>197.95806178750001</v>
      </c>
      <c r="N187" s="236">
        <f t="shared" si="13"/>
        <v>2.4996318349776585</v>
      </c>
      <c r="O187" s="159"/>
      <c r="P187" s="159"/>
    </row>
    <row r="188" spans="1:14" ht="16.5" customHeight="1">
      <c r="A188" s="255" t="s">
        <v>346</v>
      </c>
      <c r="B188" s="237" t="s">
        <v>347</v>
      </c>
      <c r="C188" s="232">
        <f t="shared" si="8"/>
        <v>197.92890500000001</v>
      </c>
      <c r="D188" s="256">
        <v>0.005</v>
      </c>
      <c r="E188" s="257"/>
      <c r="F188" s="233">
        <f t="shared" si="17"/>
        <v>0.0025</v>
      </c>
      <c r="G188" s="234">
        <f t="shared" si="9"/>
        <v>2.5</v>
      </c>
      <c r="H188" s="232">
        <f t="shared" si="10"/>
        <v>0.029156787500000003</v>
      </c>
      <c r="I188" s="256">
        <v>0.005</v>
      </c>
      <c r="J188" s="257"/>
      <c r="K188" s="233">
        <f t="shared" si="16"/>
        <v>0.00125</v>
      </c>
      <c r="L188" s="234">
        <f t="shared" si="11"/>
        <v>1.25</v>
      </c>
      <c r="M188" s="235">
        <f t="shared" si="12"/>
        <v>197.95806178750001</v>
      </c>
      <c r="N188" s="236">
        <f t="shared" si="13"/>
        <v>2.4996318349776585</v>
      </c>
    </row>
    <row r="189" spans="1:14" ht="16.5" customHeight="1">
      <c r="A189" s="255" t="s">
        <v>348</v>
      </c>
      <c r="B189" s="237" t="s">
        <v>349</v>
      </c>
      <c r="C189" s="232">
        <f t="shared" si="8"/>
        <v>39.585781</v>
      </c>
      <c r="D189" s="256">
        <v>0.001</v>
      </c>
      <c r="E189" s="257"/>
      <c r="F189" s="233">
        <f t="shared" si="17"/>
        <v>0.0005</v>
      </c>
      <c r="G189" s="234">
        <f t="shared" si="9"/>
        <v>0.5</v>
      </c>
      <c r="H189" s="232">
        <f t="shared" si="10"/>
        <v>0.005831357499999999</v>
      </c>
      <c r="I189" s="256">
        <v>0.001</v>
      </c>
      <c r="J189" s="257"/>
      <c r="K189" s="233">
        <f t="shared" si="16"/>
        <v>0.00025</v>
      </c>
      <c r="L189" s="234">
        <f t="shared" si="11"/>
        <v>0.25</v>
      </c>
      <c r="M189" s="235">
        <f t="shared" si="12"/>
        <v>39.5916123575</v>
      </c>
      <c r="N189" s="236">
        <f t="shared" si="13"/>
        <v>0.4999263669955316</v>
      </c>
    </row>
    <row r="190" spans="1:14" ht="16.5" customHeight="1">
      <c r="A190" s="255" t="s">
        <v>350</v>
      </c>
      <c r="B190" s="237" t="s">
        <v>349</v>
      </c>
      <c r="C190" s="232">
        <f t="shared" si="8"/>
        <v>39.585781</v>
      </c>
      <c r="D190" s="256">
        <v>0.001</v>
      </c>
      <c r="E190" s="257"/>
      <c r="F190" s="233">
        <f t="shared" si="17"/>
        <v>0.0005</v>
      </c>
      <c r="G190" s="234">
        <f t="shared" si="9"/>
        <v>0.5</v>
      </c>
      <c r="H190" s="232">
        <f t="shared" si="10"/>
        <v>0.005831357499999999</v>
      </c>
      <c r="I190" s="256">
        <v>0.001</v>
      </c>
      <c r="J190" s="257"/>
      <c r="K190" s="233">
        <f t="shared" si="16"/>
        <v>0.00025</v>
      </c>
      <c r="L190" s="234">
        <f t="shared" si="11"/>
        <v>0.25</v>
      </c>
      <c r="M190" s="235">
        <f t="shared" si="12"/>
        <v>39.5916123575</v>
      </c>
      <c r="N190" s="236">
        <f t="shared" si="13"/>
        <v>0.4999263669955316</v>
      </c>
    </row>
    <row r="191" spans="1:14" ht="16.5" customHeight="1">
      <c r="A191" s="255" t="s">
        <v>351</v>
      </c>
      <c r="B191" s="237" t="s">
        <v>352</v>
      </c>
      <c r="C191" s="232">
        <f t="shared" si="8"/>
        <v>39.585781</v>
      </c>
      <c r="D191" s="258">
        <v>0.001</v>
      </c>
      <c r="E191" s="257"/>
      <c r="F191" s="233">
        <f t="shared" si="17"/>
        <v>0.0005</v>
      </c>
      <c r="G191" s="234">
        <f t="shared" si="9"/>
        <v>0.5</v>
      </c>
      <c r="H191" s="232">
        <f t="shared" si="10"/>
        <v>0.005831357499999999</v>
      </c>
      <c r="I191" s="258">
        <v>0.001</v>
      </c>
      <c r="J191" s="257"/>
      <c r="K191" s="233">
        <f t="shared" si="16"/>
        <v>0.00025</v>
      </c>
      <c r="L191" s="234">
        <f t="shared" si="11"/>
        <v>0.25</v>
      </c>
      <c r="M191" s="235">
        <f t="shared" si="12"/>
        <v>39.5916123575</v>
      </c>
      <c r="N191" s="236">
        <f t="shared" si="13"/>
        <v>0.4999263669955316</v>
      </c>
    </row>
    <row r="192" spans="1:18" ht="16.5" customHeight="1">
      <c r="A192" s="255" t="s">
        <v>353</v>
      </c>
      <c r="B192" s="237" t="s">
        <v>352</v>
      </c>
      <c r="C192" s="232">
        <f t="shared" si="8"/>
        <v>39.585781</v>
      </c>
      <c r="D192" s="256">
        <v>0.001</v>
      </c>
      <c r="E192" s="257"/>
      <c r="F192" s="233">
        <f t="shared" si="17"/>
        <v>0.0005</v>
      </c>
      <c r="G192" s="234">
        <f t="shared" si="9"/>
        <v>0.5</v>
      </c>
      <c r="H192" s="232">
        <f t="shared" si="10"/>
        <v>0.005831357499999999</v>
      </c>
      <c r="I192" s="256">
        <v>0.001</v>
      </c>
      <c r="J192" s="257"/>
      <c r="K192" s="233">
        <f t="shared" si="16"/>
        <v>0.00025</v>
      </c>
      <c r="L192" s="234">
        <f t="shared" si="11"/>
        <v>0.25</v>
      </c>
      <c r="M192" s="235">
        <f t="shared" si="12"/>
        <v>39.5916123575</v>
      </c>
      <c r="N192" s="236">
        <f t="shared" si="13"/>
        <v>0.4999263669955316</v>
      </c>
      <c r="O192" s="159"/>
      <c r="P192" s="159"/>
      <c r="Q192" s="155"/>
      <c r="R192" s="155"/>
    </row>
    <row r="193" spans="1:18" ht="16.5" customHeight="1">
      <c r="A193" s="255" t="s">
        <v>167</v>
      </c>
      <c r="B193" s="237" t="s">
        <v>321</v>
      </c>
      <c r="C193" s="232">
        <f t="shared" si="8"/>
        <v>395.85781000000003</v>
      </c>
      <c r="D193" s="256">
        <v>0.01</v>
      </c>
      <c r="E193" s="257"/>
      <c r="F193" s="233">
        <f t="shared" si="17"/>
        <v>0.005</v>
      </c>
      <c r="G193" s="234">
        <f t="shared" si="9"/>
        <v>5</v>
      </c>
      <c r="H193" s="232">
        <f t="shared" si="10"/>
        <v>0.058313575000000006</v>
      </c>
      <c r="I193" s="256">
        <v>0.01</v>
      </c>
      <c r="J193" s="257"/>
      <c r="K193" s="233">
        <f t="shared" si="16"/>
        <v>0.0025</v>
      </c>
      <c r="L193" s="234">
        <f t="shared" si="11"/>
        <v>2.5</v>
      </c>
      <c r="M193" s="235">
        <f t="shared" si="12"/>
        <v>395.91612357500003</v>
      </c>
      <c r="N193" s="236">
        <f t="shared" si="13"/>
        <v>4.999263669955317</v>
      </c>
      <c r="O193" s="159"/>
      <c r="P193" s="159"/>
      <c r="Q193" s="155"/>
      <c r="R193" s="155"/>
    </row>
    <row r="194" spans="1:18" ht="16.5" customHeight="1">
      <c r="A194" s="255" t="s">
        <v>354</v>
      </c>
      <c r="B194" s="259" t="s">
        <v>355</v>
      </c>
      <c r="C194" s="224"/>
      <c r="D194" s="260">
        <v>0</v>
      </c>
      <c r="E194" s="257"/>
      <c r="F194" s="261"/>
      <c r="G194" s="262"/>
      <c r="H194" s="232">
        <f t="shared" si="10"/>
        <v>0</v>
      </c>
      <c r="I194" s="260">
        <v>0</v>
      </c>
      <c r="J194" s="257"/>
      <c r="K194" s="261"/>
      <c r="L194" s="262"/>
      <c r="M194" s="224"/>
      <c r="N194" s="262"/>
      <c r="O194" s="159"/>
      <c r="P194" s="159"/>
      <c r="Q194" s="155"/>
      <c r="R194" s="155"/>
    </row>
    <row r="195" spans="1:18" ht="16.5" customHeight="1">
      <c r="A195" s="255" t="s">
        <v>356</v>
      </c>
      <c r="B195" s="259" t="s">
        <v>355</v>
      </c>
      <c r="C195" s="224"/>
      <c r="D195" s="260" t="s">
        <v>357</v>
      </c>
      <c r="E195" s="257"/>
      <c r="F195" s="261"/>
      <c r="G195" s="262"/>
      <c r="H195" s="224"/>
      <c r="I195" s="260" t="s">
        <v>357</v>
      </c>
      <c r="J195" s="257"/>
      <c r="K195" s="261"/>
      <c r="L195" s="262"/>
      <c r="M195" s="224"/>
      <c r="N195" s="262"/>
      <c r="O195" s="159"/>
      <c r="P195" s="159"/>
      <c r="Q195" s="155"/>
      <c r="R195" s="155"/>
    </row>
    <row r="196" spans="1:18" ht="16.5" customHeight="1" thickBot="1">
      <c r="A196" s="255" t="s">
        <v>358</v>
      </c>
      <c r="B196" s="250"/>
      <c r="C196" s="232">
        <f>(G196/1000000)*$C$137</f>
        <v>395.85781000000003</v>
      </c>
      <c r="D196" s="263">
        <v>0.01</v>
      </c>
      <c r="E196" s="264"/>
      <c r="F196" s="210">
        <f>+D196/2</f>
        <v>0.005</v>
      </c>
      <c r="G196" s="265">
        <f>F196*1000</f>
        <v>5</v>
      </c>
      <c r="H196" s="266"/>
      <c r="I196" s="267"/>
      <c r="J196" s="264"/>
      <c r="K196" s="264"/>
      <c r="L196" s="268"/>
      <c r="M196" s="269">
        <f>+H196+C196</f>
        <v>395.85781000000003</v>
      </c>
      <c r="N196" s="270">
        <f>+(C196+H196)/$C$139*1000000</f>
        <v>4.998527339910634</v>
      </c>
      <c r="O196" s="159"/>
      <c r="P196" s="159"/>
      <c r="Q196" s="155"/>
      <c r="R196" s="155"/>
    </row>
    <row r="197" spans="1:17" ht="27.75">
      <c r="A197" s="186"/>
      <c r="M197" s="159"/>
      <c r="N197" s="159"/>
      <c r="O197" s="159"/>
      <c r="P197" s="155"/>
      <c r="Q197" s="155"/>
    </row>
    <row r="198" spans="1:17" ht="12.75">
      <c r="A198" s="271" t="s">
        <v>359</v>
      </c>
      <c r="B198" s="272"/>
      <c r="C198" s="273"/>
      <c r="D198" s="274" t="s">
        <v>360</v>
      </c>
      <c r="E198" s="159"/>
      <c r="F198" s="159"/>
      <c r="G198" s="159"/>
      <c r="H198" s="159"/>
      <c r="I198" s="159"/>
      <c r="J198" s="159"/>
      <c r="M198" s="159"/>
      <c r="N198" s="159"/>
      <c r="O198" s="159"/>
      <c r="P198" s="155"/>
      <c r="Q198" s="155"/>
    </row>
    <row r="199" spans="1:17" ht="12.75">
      <c r="A199" s="271"/>
      <c r="B199" s="272"/>
      <c r="C199" s="275"/>
      <c r="D199" s="274" t="s">
        <v>361</v>
      </c>
      <c r="E199" s="159"/>
      <c r="F199" s="159"/>
      <c r="G199" s="159"/>
      <c r="H199" s="159"/>
      <c r="I199" s="159"/>
      <c r="J199" s="159"/>
      <c r="M199" s="159"/>
      <c r="N199" s="159"/>
      <c r="O199" s="159"/>
      <c r="P199" s="155"/>
      <c r="Q199" s="155"/>
    </row>
    <row r="200" spans="1:17" ht="27.75">
      <c r="A200" s="186"/>
      <c r="C200" s="276" t="s">
        <v>362</v>
      </c>
      <c r="M200" s="159"/>
      <c r="N200" s="159"/>
      <c r="O200" s="159"/>
      <c r="P200" s="155"/>
      <c r="Q200" s="155"/>
    </row>
    <row r="201" spans="1:12" ht="13.5" thickBot="1">
      <c r="A201" s="277"/>
      <c r="B201" s="272"/>
      <c r="C201" s="272"/>
      <c r="D201" s="159"/>
      <c r="E201" s="159"/>
      <c r="F201" s="159"/>
      <c r="G201" s="159"/>
      <c r="H201" s="159"/>
      <c r="I201" s="159"/>
      <c r="J201" s="159"/>
      <c r="K201" s="159"/>
      <c r="L201" s="159"/>
    </row>
    <row r="202" spans="1:12" ht="16.5" thickBot="1">
      <c r="A202" s="383" t="s">
        <v>363</v>
      </c>
      <c r="B202" s="384"/>
      <c r="C202" s="384"/>
      <c r="D202" s="384"/>
      <c r="E202" s="385"/>
      <c r="F202" s="278" t="s">
        <v>364</v>
      </c>
      <c r="G202" s="279"/>
      <c r="H202" s="159"/>
      <c r="I202" s="159"/>
      <c r="J202" s="159"/>
      <c r="K202" s="159"/>
      <c r="L202" s="159"/>
    </row>
    <row r="203" spans="1:12" ht="12.75">
      <c r="A203" s="277"/>
      <c r="B203" s="272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</row>
    <row r="204" ht="28.5" thickBot="1">
      <c r="A204" s="280" t="s">
        <v>365</v>
      </c>
    </row>
    <row r="205" spans="1:8" ht="13.5" thickBot="1">
      <c r="A205" s="281" t="s">
        <v>366</v>
      </c>
      <c r="B205" s="417" t="s">
        <v>240</v>
      </c>
      <c r="C205" s="418"/>
      <c r="D205" s="418"/>
      <c r="E205" s="418"/>
      <c r="F205" s="419"/>
      <c r="G205" s="282" t="s">
        <v>367</v>
      </c>
      <c r="H205" s="281" t="s">
        <v>368</v>
      </c>
    </row>
    <row r="206" spans="1:8" ht="12.75">
      <c r="A206" s="283">
        <v>150101</v>
      </c>
      <c r="B206" s="284" t="s">
        <v>369</v>
      </c>
      <c r="C206" s="285"/>
      <c r="D206" s="285"/>
      <c r="E206" s="285"/>
      <c r="F206" s="286"/>
      <c r="G206" s="287">
        <v>0</v>
      </c>
      <c r="H206" s="283"/>
    </row>
    <row r="207" spans="1:8" ht="12.75">
      <c r="A207" s="288">
        <v>150102</v>
      </c>
      <c r="B207" s="289" t="s">
        <v>370</v>
      </c>
      <c r="C207" s="290"/>
      <c r="D207" s="290"/>
      <c r="E207" s="290"/>
      <c r="F207" s="291"/>
      <c r="G207" s="292">
        <v>0</v>
      </c>
      <c r="H207" s="293"/>
    </row>
    <row r="208" spans="1:8" ht="12.75">
      <c r="A208" s="288">
        <v>150103</v>
      </c>
      <c r="B208" s="289" t="s">
        <v>371</v>
      </c>
      <c r="C208" s="290"/>
      <c r="D208" s="290"/>
      <c r="E208" s="290"/>
      <c r="F208" s="291"/>
      <c r="G208" s="292">
        <v>0</v>
      </c>
      <c r="H208" s="288"/>
    </row>
    <row r="209" spans="1:8" ht="12.75">
      <c r="A209" s="288">
        <v>150106</v>
      </c>
      <c r="B209" s="289" t="s">
        <v>372</v>
      </c>
      <c r="C209" s="290"/>
      <c r="D209" s="290"/>
      <c r="E209" s="290"/>
      <c r="F209" s="291"/>
      <c r="G209" s="292">
        <v>3060</v>
      </c>
      <c r="H209" s="293" t="s">
        <v>373</v>
      </c>
    </row>
    <row r="210" spans="1:8" ht="12.75">
      <c r="A210" s="288">
        <v>150203</v>
      </c>
      <c r="B210" s="289" t="s">
        <v>374</v>
      </c>
      <c r="C210" s="290"/>
      <c r="D210" s="290"/>
      <c r="E210" s="290"/>
      <c r="F210" s="291"/>
      <c r="G210" s="292">
        <v>1900</v>
      </c>
      <c r="H210" s="293" t="s">
        <v>373</v>
      </c>
    </row>
    <row r="211" spans="1:8" ht="12.75">
      <c r="A211" s="288">
        <v>160214</v>
      </c>
      <c r="B211" s="289" t="s">
        <v>375</v>
      </c>
      <c r="C211" s="290"/>
      <c r="D211" s="290"/>
      <c r="E211" s="290"/>
      <c r="F211" s="291"/>
      <c r="G211" s="292">
        <v>110</v>
      </c>
      <c r="H211" s="293" t="s">
        <v>373</v>
      </c>
    </row>
    <row r="212" spans="1:8" ht="12.75">
      <c r="A212" s="288">
        <v>161002</v>
      </c>
      <c r="B212" s="289" t="s">
        <v>376</v>
      </c>
      <c r="C212" s="290"/>
      <c r="D212" s="290"/>
      <c r="E212" s="290"/>
      <c r="F212" s="291"/>
      <c r="G212" s="292">
        <v>2100</v>
      </c>
      <c r="H212" s="293" t="s">
        <v>373</v>
      </c>
    </row>
    <row r="213" spans="1:8" ht="12.75">
      <c r="A213" s="288">
        <v>170302</v>
      </c>
      <c r="B213" s="289" t="s">
        <v>377</v>
      </c>
      <c r="C213" s="290"/>
      <c r="D213" s="290"/>
      <c r="E213" s="290"/>
      <c r="F213" s="291"/>
      <c r="G213" s="292">
        <v>18420</v>
      </c>
      <c r="H213" s="293" t="s">
        <v>378</v>
      </c>
    </row>
    <row r="214" spans="1:8" ht="12.75">
      <c r="A214" s="288">
        <v>170405</v>
      </c>
      <c r="B214" s="289" t="s">
        <v>379</v>
      </c>
      <c r="C214" s="290"/>
      <c r="D214" s="290"/>
      <c r="E214" s="290"/>
      <c r="F214" s="291"/>
      <c r="G214" s="292">
        <v>0</v>
      </c>
      <c r="H214" s="288"/>
    </row>
    <row r="215" spans="1:8" ht="12.75">
      <c r="A215" s="288">
        <v>170407</v>
      </c>
      <c r="B215" s="289" t="s">
        <v>380</v>
      </c>
      <c r="C215" s="290"/>
      <c r="D215" s="290"/>
      <c r="E215" s="290"/>
      <c r="F215" s="291"/>
      <c r="G215" s="292">
        <v>140</v>
      </c>
      <c r="H215" s="293" t="s">
        <v>378</v>
      </c>
    </row>
    <row r="216" spans="1:8" ht="12.75">
      <c r="A216" s="288">
        <v>170504</v>
      </c>
      <c r="B216" s="289" t="s">
        <v>381</v>
      </c>
      <c r="C216" s="290"/>
      <c r="D216" s="290"/>
      <c r="E216" s="290"/>
      <c r="F216" s="291"/>
      <c r="G216" s="292">
        <v>80800</v>
      </c>
      <c r="H216" s="293" t="s">
        <v>378</v>
      </c>
    </row>
    <row r="217" spans="1:8" ht="12.75">
      <c r="A217" s="288">
        <v>170603</v>
      </c>
      <c r="B217" s="289" t="s">
        <v>382</v>
      </c>
      <c r="C217" s="290"/>
      <c r="D217" s="290"/>
      <c r="E217" s="290"/>
      <c r="F217" s="291"/>
      <c r="G217" s="292">
        <v>0</v>
      </c>
      <c r="H217" s="288"/>
    </row>
    <row r="218" spans="1:8" ht="12.75">
      <c r="A218" s="288">
        <v>190703</v>
      </c>
      <c r="B218" s="289" t="s">
        <v>383</v>
      </c>
      <c r="C218" s="290"/>
      <c r="D218" s="290"/>
      <c r="E218" s="290"/>
      <c r="F218" s="291"/>
      <c r="G218" s="292">
        <v>162380</v>
      </c>
      <c r="H218" s="293" t="s">
        <v>373</v>
      </c>
    </row>
    <row r="219" spans="1:8" ht="12.75">
      <c r="A219" s="288">
        <v>190905</v>
      </c>
      <c r="B219" s="289" t="s">
        <v>384</v>
      </c>
      <c r="C219" s="290"/>
      <c r="D219" s="290"/>
      <c r="E219" s="290"/>
      <c r="F219" s="291"/>
      <c r="G219" s="292">
        <v>0</v>
      </c>
      <c r="H219" s="288"/>
    </row>
    <row r="220" spans="1:8" ht="25.5" customHeight="1" thickBot="1">
      <c r="A220" s="288"/>
      <c r="B220" s="294"/>
      <c r="C220" s="295"/>
      <c r="D220" s="295"/>
      <c r="E220" s="295"/>
      <c r="F220" s="296"/>
      <c r="G220" s="297"/>
      <c r="H220" s="298"/>
    </row>
    <row r="221" spans="1:8" ht="13.5" thickBot="1">
      <c r="A221" s="299"/>
      <c r="B221" s="300" t="s">
        <v>385</v>
      </c>
      <c r="C221" s="301"/>
      <c r="D221" s="301"/>
      <c r="E221" s="301"/>
      <c r="F221" s="302"/>
      <c r="G221" s="303">
        <f>SUM(G206:G220)</f>
        <v>268910</v>
      </c>
      <c r="H221" s="304"/>
    </row>
    <row r="222" spans="1:8" ht="13.5" thickBot="1">
      <c r="A222" s="305"/>
      <c r="B222" s="306"/>
      <c r="C222" s="307"/>
      <c r="D222" s="307"/>
      <c r="E222" s="307"/>
      <c r="F222" s="308"/>
      <c r="G222" s="309"/>
      <c r="H222" s="310"/>
    </row>
    <row r="223" ht="13.5" thickBot="1"/>
    <row r="224" spans="1:10" ht="41.25" customHeight="1" thickBot="1">
      <c r="A224" s="281" t="s">
        <v>386</v>
      </c>
      <c r="B224" s="406" t="s">
        <v>240</v>
      </c>
      <c r="C224" s="407"/>
      <c r="D224" s="407"/>
      <c r="E224" s="407"/>
      <c r="F224" s="408"/>
      <c r="G224" s="311" t="s">
        <v>367</v>
      </c>
      <c r="H224" s="311" t="s">
        <v>368</v>
      </c>
      <c r="I224" s="312" t="s">
        <v>387</v>
      </c>
      <c r="J224" s="312" t="s">
        <v>388</v>
      </c>
    </row>
    <row r="225" spans="1:10" ht="12.75">
      <c r="A225" s="313" t="s">
        <v>389</v>
      </c>
      <c r="B225" s="314" t="s">
        <v>390</v>
      </c>
      <c r="C225" s="315"/>
      <c r="D225" s="315"/>
      <c r="E225" s="315"/>
      <c r="F225" s="316"/>
      <c r="G225" s="317">
        <v>3</v>
      </c>
      <c r="H225" s="318" t="s">
        <v>373</v>
      </c>
      <c r="I225" s="319">
        <f>G225/1000/C73</f>
        <v>1.2882925972208076E-11</v>
      </c>
      <c r="J225" s="320">
        <f aca="true" t="shared" si="18" ref="J225:J234">G225/$N$30</f>
        <v>1.89452881371435E-06</v>
      </c>
    </row>
    <row r="226" spans="1:11" ht="12.75">
      <c r="A226" s="288" t="s">
        <v>391</v>
      </c>
      <c r="B226" s="289" t="s">
        <v>392</v>
      </c>
      <c r="C226" s="290"/>
      <c r="D226" s="290"/>
      <c r="E226" s="290"/>
      <c r="F226" s="291"/>
      <c r="G226" s="321">
        <v>3140</v>
      </c>
      <c r="H226" s="293" t="s">
        <v>378</v>
      </c>
      <c r="I226" s="322">
        <f>G226/1000/C73</f>
        <v>1.3484129184244454E-08</v>
      </c>
      <c r="J226" s="323">
        <f t="shared" si="18"/>
        <v>0.001982940158354353</v>
      </c>
      <c r="K226" s="126" t="s">
        <v>393</v>
      </c>
    </row>
    <row r="227" spans="1:10" ht="12.75">
      <c r="A227" s="293" t="s">
        <v>394</v>
      </c>
      <c r="B227" s="289" t="s">
        <v>395</v>
      </c>
      <c r="C227" s="290"/>
      <c r="D227" s="290"/>
      <c r="E227" s="290"/>
      <c r="F227" s="291"/>
      <c r="G227" s="321">
        <v>30</v>
      </c>
      <c r="H227" s="293" t="s">
        <v>373</v>
      </c>
      <c r="I227" s="322">
        <f>G227/1000/C73</f>
        <v>1.2882925972208075E-10</v>
      </c>
      <c r="J227" s="323">
        <f t="shared" si="18"/>
        <v>1.89452881371435E-05</v>
      </c>
    </row>
    <row r="228" spans="1:10" ht="13.5" customHeight="1">
      <c r="A228" s="288" t="s">
        <v>396</v>
      </c>
      <c r="B228" s="289" t="s">
        <v>397</v>
      </c>
      <c r="C228" s="290"/>
      <c r="D228" s="290"/>
      <c r="E228" s="290"/>
      <c r="F228" s="291"/>
      <c r="G228" s="321">
        <v>290</v>
      </c>
      <c r="H228" s="293" t="s">
        <v>373</v>
      </c>
      <c r="I228" s="322">
        <f>G228/1000/C73</f>
        <v>1.2453495106467805E-09</v>
      </c>
      <c r="J228" s="323">
        <f t="shared" si="18"/>
        <v>0.0001831377853257205</v>
      </c>
    </row>
    <row r="229" spans="1:10" ht="12.75">
      <c r="A229" s="288" t="s">
        <v>398</v>
      </c>
      <c r="B229" s="289" t="s">
        <v>399</v>
      </c>
      <c r="C229" s="290"/>
      <c r="D229" s="290"/>
      <c r="E229" s="290"/>
      <c r="F229" s="291"/>
      <c r="G229" s="321">
        <v>55</v>
      </c>
      <c r="H229" s="293" t="s">
        <v>373</v>
      </c>
      <c r="I229" s="322">
        <f>G229/1000/C73</f>
        <v>2.361869761571481E-10</v>
      </c>
      <c r="J229" s="323">
        <f t="shared" si="18"/>
        <v>3.473302825142975E-05</v>
      </c>
    </row>
    <row r="230" spans="1:10" ht="12.75">
      <c r="A230" s="293" t="s">
        <v>400</v>
      </c>
      <c r="B230" s="289" t="s">
        <v>401</v>
      </c>
      <c r="C230" s="290"/>
      <c r="D230" s="290"/>
      <c r="E230" s="290"/>
      <c r="F230" s="291"/>
      <c r="G230" s="321">
        <v>5</v>
      </c>
      <c r="H230" s="293" t="s">
        <v>373</v>
      </c>
      <c r="I230" s="322">
        <f>G230/1000/C73</f>
        <v>2.1471543287013462E-11</v>
      </c>
      <c r="J230" s="323">
        <f t="shared" si="18"/>
        <v>3.15754802285725E-06</v>
      </c>
    </row>
    <row r="231" spans="1:10" ht="12.75">
      <c r="A231" s="288" t="s">
        <v>402</v>
      </c>
      <c r="B231" s="289" t="s">
        <v>403</v>
      </c>
      <c r="C231" s="290"/>
      <c r="D231" s="290"/>
      <c r="E231" s="290"/>
      <c r="F231" s="291"/>
      <c r="G231" s="321">
        <v>20</v>
      </c>
      <c r="H231" s="293" t="s">
        <v>373</v>
      </c>
      <c r="I231" s="322">
        <f>G231/1000/C73</f>
        <v>8.588617314805385E-11</v>
      </c>
      <c r="J231" s="323">
        <f t="shared" si="18"/>
        <v>1.2630192091429E-05</v>
      </c>
    </row>
    <row r="232" spans="1:10" ht="13.5" customHeight="1">
      <c r="A232" s="288" t="s">
        <v>404</v>
      </c>
      <c r="B232" s="289" t="s">
        <v>405</v>
      </c>
      <c r="C232" s="290"/>
      <c r="D232" s="290"/>
      <c r="E232" s="290"/>
      <c r="F232" s="291"/>
      <c r="G232" s="321">
        <v>460</v>
      </c>
      <c r="H232" s="293" t="s">
        <v>373</v>
      </c>
      <c r="I232" s="322">
        <f>G232/1000/C73</f>
        <v>1.9753819824052385E-09</v>
      </c>
      <c r="J232" s="323">
        <f t="shared" si="18"/>
        <v>0.000290494418102867</v>
      </c>
    </row>
    <row r="233" spans="1:10" ht="12.75">
      <c r="A233" s="288">
        <v>170603</v>
      </c>
      <c r="B233" s="289" t="s">
        <v>382</v>
      </c>
      <c r="C233" s="290"/>
      <c r="D233" s="290"/>
      <c r="E233" s="290"/>
      <c r="F233" s="291"/>
      <c r="G233" s="321">
        <v>3040</v>
      </c>
      <c r="H233" s="293" t="s">
        <v>373</v>
      </c>
      <c r="I233" s="322">
        <f>G233/1000/C73</f>
        <v>1.3054698318504184E-08</v>
      </c>
      <c r="J233" s="323">
        <f t="shared" si="18"/>
        <v>0.001919789197897208</v>
      </c>
    </row>
    <row r="234" spans="1:10" ht="12.75">
      <c r="A234" s="288" t="s">
        <v>406</v>
      </c>
      <c r="B234" s="289" t="s">
        <v>407</v>
      </c>
      <c r="C234" s="290"/>
      <c r="D234" s="290"/>
      <c r="E234" s="290"/>
      <c r="F234" s="291"/>
      <c r="G234" s="321">
        <v>25</v>
      </c>
      <c r="H234" s="293" t="s">
        <v>373</v>
      </c>
      <c r="I234" s="322">
        <f>G234/1000/C73</f>
        <v>1.073577164350673E-10</v>
      </c>
      <c r="J234" s="323">
        <f t="shared" si="18"/>
        <v>1.578774011428625E-05</v>
      </c>
    </row>
    <row r="235" spans="1:10" ht="13.5" thickBot="1">
      <c r="A235" s="288"/>
      <c r="B235" s="294"/>
      <c r="C235" s="295"/>
      <c r="D235" s="295"/>
      <c r="E235" s="295"/>
      <c r="F235" s="296"/>
      <c r="G235" s="324"/>
      <c r="H235" s="325"/>
      <c r="I235" s="326"/>
      <c r="J235" s="327"/>
    </row>
    <row r="236" spans="1:10" ht="13.5" thickBot="1">
      <c r="A236" s="299"/>
      <c r="B236" s="300" t="s">
        <v>408</v>
      </c>
      <c r="C236" s="328"/>
      <c r="D236" s="328"/>
      <c r="E236" s="328"/>
      <c r="F236" s="329"/>
      <c r="G236" s="330">
        <f>SUM(G225:G234)</f>
        <v>7068</v>
      </c>
      <c r="H236" s="331"/>
      <c r="I236" s="332">
        <f>G236/1000/C73</f>
        <v>3.0352173590522226E-08</v>
      </c>
      <c r="J236" s="333">
        <f>G236/$N$30</f>
        <v>0.004463509885111009</v>
      </c>
    </row>
    <row r="237" spans="1:10" ht="12.75">
      <c r="A237" s="299"/>
      <c r="B237" s="284"/>
      <c r="C237" s="285"/>
      <c r="D237" s="285"/>
      <c r="E237" s="285"/>
      <c r="F237" s="286"/>
      <c r="G237" s="334"/>
      <c r="H237" s="335"/>
      <c r="I237" s="322"/>
      <c r="J237" s="335"/>
    </row>
    <row r="238" spans="1:10" ht="13.5" thickBot="1">
      <c r="A238" s="305"/>
      <c r="B238" s="336"/>
      <c r="C238" s="337"/>
      <c r="D238" s="337"/>
      <c r="E238" s="337"/>
      <c r="F238" s="338"/>
      <c r="G238" s="339"/>
      <c r="H238" s="305"/>
      <c r="I238" s="340"/>
      <c r="J238" s="305"/>
    </row>
    <row r="239" ht="13.5" thickBot="1"/>
    <row r="240" spans="1:4" ht="13.5" thickBot="1">
      <c r="A240" s="341" t="s">
        <v>409</v>
      </c>
      <c r="B240" s="342">
        <f>SUM(G207+G213+G215+G216+G226)</f>
        <v>102500</v>
      </c>
      <c r="D240" s="343" t="s">
        <v>410</v>
      </c>
    </row>
    <row r="241" ht="13.5" thickBot="1"/>
    <row r="242" spans="1:2" ht="13.5" thickBot="1">
      <c r="A242" s="341" t="s">
        <v>411</v>
      </c>
      <c r="B242" s="342" t="s">
        <v>412</v>
      </c>
    </row>
    <row r="245" ht="27.75">
      <c r="A245" s="186" t="s">
        <v>413</v>
      </c>
    </row>
    <row r="246" ht="9" customHeight="1">
      <c r="A246" s="186"/>
    </row>
    <row r="247" spans="1:4" ht="12.75">
      <c r="A247" s="126" t="s">
        <v>414</v>
      </c>
      <c r="D247" s="126"/>
    </row>
    <row r="248" spans="1:4" ht="12.75">
      <c r="A248" s="126"/>
      <c r="D248" s="126"/>
    </row>
    <row r="250" ht="27.75">
      <c r="A250" s="186" t="s">
        <v>415</v>
      </c>
    </row>
    <row r="251" ht="13.5" thickBot="1"/>
    <row r="252" spans="1:2" ht="15.75">
      <c r="A252" s="344" t="s">
        <v>424</v>
      </c>
      <c r="B252" s="345">
        <f>C79/N30</f>
        <v>50.64643877702572</v>
      </c>
    </row>
    <row r="253" spans="1:2" ht="15.75">
      <c r="A253" s="346" t="s">
        <v>425</v>
      </c>
      <c r="B253" s="347">
        <f>(D88*1000)/N30</f>
        <v>16.146500720643292</v>
      </c>
    </row>
    <row r="254" spans="1:2" ht="15.75">
      <c r="A254" s="346" t="s">
        <v>426</v>
      </c>
      <c r="B254" s="347">
        <f>C73/N30</f>
        <v>147.0573391325353</v>
      </c>
    </row>
    <row r="255" spans="1:4" ht="16.5" thickBot="1">
      <c r="A255" s="348" t="s">
        <v>427</v>
      </c>
      <c r="B255" s="349">
        <f>+G236/N30</f>
        <v>0.004463509885111009</v>
      </c>
      <c r="D255" s="70" t="s">
        <v>416</v>
      </c>
    </row>
    <row r="257" ht="27.75">
      <c r="A257" s="350" t="s">
        <v>417</v>
      </c>
    </row>
    <row r="258" ht="15">
      <c r="A258" s="73"/>
    </row>
    <row r="259" ht="15">
      <c r="A259" s="73" t="s">
        <v>418</v>
      </c>
    </row>
  </sheetData>
  <sheetProtection/>
  <mergeCells count="18">
    <mergeCell ref="B224:F224"/>
    <mergeCell ref="C142:G142"/>
    <mergeCell ref="H142:L142"/>
    <mergeCell ref="M142:N142"/>
    <mergeCell ref="B205:F205"/>
    <mergeCell ref="C109:H112"/>
    <mergeCell ref="B4:D4"/>
    <mergeCell ref="B6:D6"/>
    <mergeCell ref="A45:B45"/>
    <mergeCell ref="C45:N45"/>
    <mergeCell ref="A9:L10"/>
    <mergeCell ref="A12:L13"/>
    <mergeCell ref="A15:L16"/>
    <mergeCell ref="A91:G91"/>
    <mergeCell ref="A202:E202"/>
    <mergeCell ref="A116:C116"/>
    <mergeCell ref="A46:B46"/>
    <mergeCell ref="A47:A48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Paola Alessandro</dc:creator>
  <cp:keywords/>
  <dc:description/>
  <cp:lastModifiedBy>user</cp:lastModifiedBy>
  <dcterms:created xsi:type="dcterms:W3CDTF">2012-06-22T08:31:35Z</dcterms:created>
  <dcterms:modified xsi:type="dcterms:W3CDTF">2012-06-26T07:05:41Z</dcterms:modified>
  <cp:category/>
  <cp:version/>
  <cp:contentType/>
  <cp:contentStatus/>
</cp:coreProperties>
</file>