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165" windowWidth="22350" windowHeight="10770"/>
  </bookViews>
  <sheets>
    <sheet name="Rapporto Annuale 2013" sheetId="3" r:id="rId1"/>
    <sheet name="DATI RRQA Teverola 2013" sheetId="4" r:id="rId2"/>
    <sheet name="DATI RRQA Marcianise 2013" sheetId="5" r:id="rId3"/>
    <sheet name="Foglio1" sheetId="6" r:id="rId4"/>
  </sheets>
  <calcPr calcId="145621"/>
</workbook>
</file>

<file path=xl/calcChain.xml><?xml version="1.0" encoding="utf-8"?>
<calcChain xmlns="http://schemas.openxmlformats.org/spreadsheetml/2006/main">
  <c r="I241" i="3" l="1"/>
  <c r="I242" i="3"/>
  <c r="I243" i="3"/>
  <c r="I244" i="3"/>
  <c r="I245" i="3"/>
  <c r="I246" i="3"/>
  <c r="I247" i="3"/>
  <c r="I248" i="3"/>
  <c r="I249" i="3"/>
  <c r="I250" i="3"/>
  <c r="I251" i="3"/>
  <c r="I252" i="3"/>
  <c r="I253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20" i="3"/>
  <c r="H238" i="3"/>
  <c r="H235" i="3"/>
  <c r="H232" i="3"/>
  <c r="H229" i="3"/>
  <c r="H223" i="3"/>
  <c r="H222" i="3"/>
  <c r="H221" i="3"/>
  <c r="H220" i="3"/>
  <c r="H253" i="3"/>
  <c r="H252" i="3"/>
  <c r="H251" i="3"/>
  <c r="H250" i="3"/>
  <c r="H249" i="3"/>
  <c r="H247" i="3"/>
  <c r="H248" i="3"/>
  <c r="H246" i="3"/>
  <c r="H245" i="3"/>
  <c r="H244" i="3"/>
  <c r="H243" i="3"/>
  <c r="H242" i="3"/>
  <c r="H241" i="3"/>
  <c r="H240" i="3"/>
  <c r="H239" i="3"/>
  <c r="H237" i="3"/>
  <c r="H236" i="3"/>
  <c r="H234" i="3"/>
  <c r="H233" i="3"/>
  <c r="H231" i="3"/>
  <c r="H230" i="3"/>
  <c r="H227" i="3"/>
  <c r="H228" i="3"/>
  <c r="H226" i="3"/>
  <c r="H225" i="3"/>
  <c r="H224" i="3"/>
  <c r="O24" i="3" l="1"/>
  <c r="O25" i="3"/>
  <c r="O20" i="3"/>
  <c r="O86" i="3"/>
  <c r="O87" i="3"/>
  <c r="C103" i="3"/>
  <c r="O110" i="3" l="1"/>
  <c r="O109" i="3"/>
  <c r="O108" i="3"/>
  <c r="O152" i="3" l="1"/>
  <c r="O151" i="3"/>
  <c r="F153" i="3" l="1"/>
  <c r="E153" i="3"/>
  <c r="D153" i="3"/>
  <c r="C153" i="3"/>
  <c r="O153" i="3" l="1"/>
  <c r="C165" i="3" l="1"/>
  <c r="C157" i="3"/>
</calcChain>
</file>

<file path=xl/sharedStrings.xml><?xml version="1.0" encoding="utf-8"?>
<sst xmlns="http://schemas.openxmlformats.org/spreadsheetml/2006/main" count="1117" uniqueCount="483">
  <si>
    <t>Tipologia</t>
  </si>
  <si>
    <t>gas naturale</t>
  </si>
  <si>
    <t>Centrale a Ciclo Combinato di Teverola (CE)</t>
  </si>
  <si>
    <t xml:space="preserve">SET S.p.A. </t>
  </si>
  <si>
    <t>Nome impianto</t>
  </si>
  <si>
    <t>SET S.p.A.</t>
  </si>
  <si>
    <t>Nome Gestore</t>
  </si>
  <si>
    <t>Decreto AIA N°</t>
  </si>
  <si>
    <t>MIN-GAB-2013-0000066 del 05.03.2013</t>
  </si>
  <si>
    <t>Data pubblicazione su GU</t>
  </si>
  <si>
    <t>25.03.2013 (rif. GU n.71)</t>
  </si>
  <si>
    <t>G1 (Turbina a gas)</t>
  </si>
  <si>
    <t>G2 (Turbina a vapore)</t>
  </si>
  <si>
    <t>N° di avvii</t>
  </si>
  <si>
    <t>N° di spegnimenti</t>
  </si>
  <si>
    <t>Potenza elettrica media erogata nell’anno (MWe)</t>
  </si>
  <si>
    <t>Consumi combustibili</t>
  </si>
  <si>
    <t>gen</t>
  </si>
  <si>
    <t>feb</t>
  </si>
  <si>
    <t>mar</t>
  </si>
  <si>
    <t>apr</t>
  </si>
  <si>
    <t>mag</t>
  </si>
  <si>
    <t>giu</t>
  </si>
  <si>
    <t>lug</t>
  </si>
  <si>
    <t>ag</t>
  </si>
  <si>
    <t>set</t>
  </si>
  <si>
    <t>ott</t>
  </si>
  <si>
    <t>nov</t>
  </si>
  <si>
    <t>dic</t>
  </si>
  <si>
    <t>Consumo materie ausiliarie</t>
  </si>
  <si>
    <t>Quantità</t>
  </si>
  <si>
    <t>Emissione specifica annuale CO per MWh di energia generata</t>
  </si>
  <si>
    <t>Emissione specifica annuale CO per unità di combustibile bruciato</t>
  </si>
  <si>
    <t>Camino E1</t>
  </si>
  <si>
    <t>ton</t>
  </si>
  <si>
    <t>Unità di Misura</t>
  </si>
  <si>
    <t>kg</t>
  </si>
  <si>
    <t>Consumo acqua emunta da pozzo uso processo</t>
  </si>
  <si>
    <t>Consumo acqua emunta da pozzo uso igienico sanitario</t>
  </si>
  <si>
    <t>Consumo acqua emunta da pozzo per irrigazione aree a verde</t>
  </si>
  <si>
    <t>%</t>
  </si>
  <si>
    <t>Consumo energia</t>
  </si>
  <si>
    <t>g/MWh</t>
  </si>
  <si>
    <t>Tot anno</t>
  </si>
  <si>
    <t>Emissioni fuggitive</t>
  </si>
  <si>
    <t xml:space="preserve">Immissioni - ARIA </t>
  </si>
  <si>
    <t xml:space="preserve">NO (µg/m³) </t>
  </si>
  <si>
    <t xml:space="preserve">CO (mg/m³) </t>
  </si>
  <si>
    <t xml:space="preserve">NMHC (µg-C/m³) </t>
  </si>
  <si>
    <t xml:space="preserve">PM10 (µg/m³) </t>
  </si>
  <si>
    <t>ND</t>
  </si>
  <si>
    <t>NO (µg/m³)</t>
  </si>
  <si>
    <t>NO2 (µg/m³)</t>
  </si>
  <si>
    <t>NOX (µg/m³)</t>
  </si>
  <si>
    <t>NMHC (µg-C/m³)</t>
  </si>
  <si>
    <t>CH4 (µg-C/m³)</t>
  </si>
  <si>
    <t>Pluv. (mm)</t>
  </si>
  <si>
    <t>Dir.V. (°N)</t>
  </si>
  <si>
    <t>Vel.V. (m/s)</t>
  </si>
  <si>
    <t>U.R. (%)</t>
  </si>
  <si>
    <t>Press. (mBar)</t>
  </si>
  <si>
    <t>Temp. (°C)</t>
  </si>
  <si>
    <t>O3 (µg/m³)</t>
  </si>
  <si>
    <t>Rad.Sol. (W/m2)</t>
  </si>
  <si>
    <t>PM10 (µg/m³)</t>
  </si>
  <si>
    <t>* i valori riportati sono i valori medi mensili dei valori medi orari.</t>
  </si>
  <si>
    <t>Emissioni Acqua</t>
  </si>
  <si>
    <t>risultati campionamento</t>
  </si>
  <si>
    <t>Parametri</t>
  </si>
  <si>
    <t>unità di misura</t>
  </si>
  <si>
    <t>1° quadrimestre</t>
  </si>
  <si>
    <t>2° quadrimestre</t>
  </si>
  <si>
    <t>3° quadrimestre</t>
  </si>
  <si>
    <t>pH</t>
  </si>
  <si>
    <t>temp</t>
  </si>
  <si>
    <t>°C</t>
  </si>
  <si>
    <t>colore</t>
  </si>
  <si>
    <t>np</t>
  </si>
  <si>
    <t>odore</t>
  </si>
  <si>
    <t>nm</t>
  </si>
  <si>
    <t>mat. Grossolani</t>
  </si>
  <si>
    <t>assenti</t>
  </si>
  <si>
    <t>solidi sospesi tot</t>
  </si>
  <si>
    <t>BOD</t>
  </si>
  <si>
    <t>mg/l O2</t>
  </si>
  <si>
    <t>COD</t>
  </si>
  <si>
    <t>alluminio</t>
  </si>
  <si>
    <t>mg/l Al</t>
  </si>
  <si>
    <t>&lt;0.1</t>
  </si>
  <si>
    <t>&lt;0.02</t>
  </si>
  <si>
    <t>arsenico</t>
  </si>
  <si>
    <t>mg/l As</t>
  </si>
  <si>
    <t>&lt;0.01</t>
  </si>
  <si>
    <t>bario</t>
  </si>
  <si>
    <t>mg/l Ba</t>
  </si>
  <si>
    <t>&lt;1</t>
  </si>
  <si>
    <t>&lt;0.5</t>
  </si>
  <si>
    <t>boro</t>
  </si>
  <si>
    <t>mg/l B</t>
  </si>
  <si>
    <t>cadmio</t>
  </si>
  <si>
    <t>mg/l Cd</t>
  </si>
  <si>
    <t>cromo totale</t>
  </si>
  <si>
    <t>mg/l Cr</t>
  </si>
  <si>
    <t>&lt;0.003</t>
  </si>
  <si>
    <t>cromo esavalente</t>
  </si>
  <si>
    <t>ferro</t>
  </si>
  <si>
    <t>mg/l Fe</t>
  </si>
  <si>
    <t>manganese</t>
  </si>
  <si>
    <t>mg/l Mn</t>
  </si>
  <si>
    <t>&lt;0.03</t>
  </si>
  <si>
    <t>mercurio</t>
  </si>
  <si>
    <t>mg/l Hg</t>
  </si>
  <si>
    <t>&lt;0.001</t>
  </si>
  <si>
    <t>&lt;0.0002</t>
  </si>
  <si>
    <t>nichel</t>
  </si>
  <si>
    <t>mg/l Ni</t>
  </si>
  <si>
    <t>&lt;0.2</t>
  </si>
  <si>
    <t>piombo</t>
  </si>
  <si>
    <t>mg/l Pb</t>
  </si>
  <si>
    <t>rame</t>
  </si>
  <si>
    <t>mg/l Cu</t>
  </si>
  <si>
    <t>selenio</t>
  </si>
  <si>
    <t>mg/l Se</t>
  </si>
  <si>
    <t>stagno</t>
  </si>
  <si>
    <t>mg/l Sn</t>
  </si>
  <si>
    <t>zinco</t>
  </si>
  <si>
    <t>mg/l Zn</t>
  </si>
  <si>
    <t>cianuri totali</t>
  </si>
  <si>
    <t>mg/l CN</t>
  </si>
  <si>
    <t>cloro attivo lib.</t>
  </si>
  <si>
    <t>mg/l Cl2</t>
  </si>
  <si>
    <t>solfuri</t>
  </si>
  <si>
    <t>mg/l H2S</t>
  </si>
  <si>
    <t>solfiti</t>
  </si>
  <si>
    <t>mg/l SO3</t>
  </si>
  <si>
    <t>solfati</t>
  </si>
  <si>
    <t>mg/l SO4</t>
  </si>
  <si>
    <t>cloruri</t>
  </si>
  <si>
    <t>mg/l Cl</t>
  </si>
  <si>
    <t>floruri</t>
  </si>
  <si>
    <t>mg/l F</t>
  </si>
  <si>
    <t>fosforo totale</t>
  </si>
  <si>
    <t>mg/l P</t>
  </si>
  <si>
    <t>azoto ammoniacale</t>
  </si>
  <si>
    <t>mg/l NH4</t>
  </si>
  <si>
    <t>azoto nitroso</t>
  </si>
  <si>
    <t>mg/l N</t>
  </si>
  <si>
    <t>azoto nitrico</t>
  </si>
  <si>
    <t>grassi e olii an/veg</t>
  </si>
  <si>
    <t xml:space="preserve">mg/l </t>
  </si>
  <si>
    <t>&lt;5</t>
  </si>
  <si>
    <t>idrocarburi totali</t>
  </si>
  <si>
    <t>fenoli</t>
  </si>
  <si>
    <t>aldeidi</t>
  </si>
  <si>
    <t>solventi org. Arom.</t>
  </si>
  <si>
    <t>solventi org. Azot.</t>
  </si>
  <si>
    <t>tensioattivi totali</t>
  </si>
  <si>
    <t>pesticidi fosforati</t>
  </si>
  <si>
    <t>n.d.</t>
  </si>
  <si>
    <t>pesticidi totali</t>
  </si>
  <si>
    <t>solventi clorurati</t>
  </si>
  <si>
    <t>escherichia coli</t>
  </si>
  <si>
    <t>UCF/100 ml</t>
  </si>
  <si>
    <r>
      <t>Emissione specifica annuale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per MWh di energia generata</t>
    </r>
  </si>
  <si>
    <r>
      <t>Emissione specifica annuale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per unità di combustibile bruciato</t>
    </r>
  </si>
  <si>
    <t>Acque sotterranee</t>
  </si>
  <si>
    <t>Provenienza</t>
  </si>
  <si>
    <t>Classificazione</t>
  </si>
  <si>
    <t>Codice CER</t>
  </si>
  <si>
    <t>Destinazione</t>
  </si>
  <si>
    <t>imballaggi in materiali misti</t>
  </si>
  <si>
    <t>Magazzino, impianto in manutenzione</t>
  </si>
  <si>
    <t>Rifiuti speciali non pericolosi</t>
  </si>
  <si>
    <t>recupero</t>
  </si>
  <si>
    <t>imballaggi in legno</t>
  </si>
  <si>
    <t>Magazzino</t>
  </si>
  <si>
    <t>assorbenti, materiali filtranti…</t>
  </si>
  <si>
    <t>Turbine, filtri aria</t>
  </si>
  <si>
    <t>smaltimento</t>
  </si>
  <si>
    <t>soluzioni acquose di scarto…</t>
  </si>
  <si>
    <t>Impianti di demineralizzazione</t>
  </si>
  <si>
    <t>resine a scambio ionico</t>
  </si>
  <si>
    <t>impianto trattamento acque</t>
  </si>
  <si>
    <t>fanghi delle fosse settiche</t>
  </si>
  <si>
    <t>fosse settiche</t>
  </si>
  <si>
    <t>oli minerali per circuiti idraulici, non clorurati</t>
  </si>
  <si>
    <t>Turbine e generatori</t>
  </si>
  <si>
    <t>Rifiuti speciali pericolosi</t>
  </si>
  <si>
    <t>imballaggi contenenti residui di sostanze pericolose o contaminati da tali sostanze</t>
  </si>
  <si>
    <t>Turbine, trattamento acqua caldaia, potabilizzatore</t>
  </si>
  <si>
    <t>assorbenti, materiali filtranti, stracci e indumenti protettivi contaminati da sostanze pericolose</t>
  </si>
  <si>
    <t>Turbine, impianto</t>
  </si>
  <si>
    <t>materiali isolanti</t>
  </si>
  <si>
    <t>impianto - tubazioni</t>
  </si>
  <si>
    <t>Toner per stampa esauriti</t>
  </si>
  <si>
    <t>uffici</t>
  </si>
  <si>
    <t>batterie al piombo</t>
  </si>
  <si>
    <t>impianto</t>
  </si>
  <si>
    <t>apparecchiature elettriche</t>
  </si>
  <si>
    <r>
      <t>Sm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</si>
  <si>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</si>
  <si>
    <r>
      <t>g/Sm</t>
    </r>
    <r>
      <rPr>
        <vertAlign val="superscript"/>
        <sz val="10"/>
        <rFont val="Arial"/>
        <family val="2"/>
      </rPr>
      <t>3</t>
    </r>
  </si>
  <si>
    <t>Gasolio</t>
  </si>
  <si>
    <t>Data di avvio del Piano di monitoraggio e controllo</t>
  </si>
  <si>
    <t>Emissioni Aria</t>
  </si>
  <si>
    <t>Consumo e produzione di energia</t>
  </si>
  <si>
    <t>Consumo risorse idriche</t>
  </si>
  <si>
    <t>N° ore di effettivo funzionamento</t>
  </si>
  <si>
    <t>Dati centralina fissa di monitoraggio Qualità Aria – Depuratore – Marcianise (CE)</t>
  </si>
  <si>
    <t>quantità anno (kg/anno)</t>
  </si>
  <si>
    <t>­</t>
  </si>
  <si>
    <t>&lt;25</t>
  </si>
  <si>
    <t>&lt;0.0001</t>
  </si>
  <si>
    <t>&lt;10</t>
  </si>
  <si>
    <t>Aldrin</t>
  </si>
  <si>
    <t>Dieldrin</t>
  </si>
  <si>
    <t>Endrin</t>
  </si>
  <si>
    <t>&lt;0.0005</t>
  </si>
  <si>
    <t>Isodrin</t>
  </si>
  <si>
    <t>&lt;100</t>
  </si>
  <si>
    <t>saggio Daphnia Magna</t>
  </si>
  <si>
    <t>% immobili</t>
  </si>
  <si>
    <t>&lt;2 micg/l</t>
  </si>
  <si>
    <t>Il Piano di monitoraggio e controllo è stato avviato a Settembre 2013 secondo cronoprogramma concordato con ISPRA.</t>
  </si>
  <si>
    <t>RAPPORTO ANNUALE ANNO 2013</t>
  </si>
  <si>
    <t>Consumo acqua emunta da pozzo per produzione acqua demi</t>
  </si>
  <si>
    <t>CO</t>
  </si>
  <si>
    <t>PM10</t>
  </si>
  <si>
    <t>PM2.5</t>
  </si>
  <si>
    <t>Stima Emissioni Gruppo Elettrogeno</t>
  </si>
  <si>
    <t>Stima Emissioni motore diesel pompa antincendio</t>
  </si>
  <si>
    <r>
      <t>SO</t>
    </r>
    <r>
      <rPr>
        <b/>
        <vertAlign val="subscript"/>
        <sz val="10"/>
        <rFont val="Arial"/>
        <family val="2"/>
      </rPr>
      <t>2</t>
    </r>
  </si>
  <si>
    <r>
      <t>NO</t>
    </r>
    <r>
      <rPr>
        <b/>
        <vertAlign val="subscript"/>
        <sz val="10"/>
        <rFont val="Arial"/>
        <family val="2"/>
      </rPr>
      <t>x</t>
    </r>
  </si>
  <si>
    <t>Denominazione</t>
  </si>
  <si>
    <t>Piezometro SET PZ1</t>
  </si>
  <si>
    <t>Piezometro SET PZ2</t>
  </si>
  <si>
    <t>Piezometro SET PZ3</t>
  </si>
  <si>
    <t>Data campionamento</t>
  </si>
  <si>
    <t>Parametro</t>
  </si>
  <si>
    <t>U. M.</t>
  </si>
  <si>
    <t>T</t>
  </si>
  <si>
    <t>Ph</t>
  </si>
  <si>
    <t>Conducibilità a 20 °C</t>
  </si>
  <si>
    <t>micS/cm</t>
  </si>
  <si>
    <t>durezza</t>
  </si>
  <si>
    <t>Solidi sospesi totali</t>
  </si>
  <si>
    <t>mg/l </t>
  </si>
  <si>
    <t>Residuo fisso a 180 °C</t>
  </si>
  <si>
    <t>METALLI</t>
  </si>
  <si>
    <t>Arsenico</t>
  </si>
  <si>
    <t>µg/l </t>
  </si>
  <si>
    <t>Cromo totale</t>
  </si>
  <si>
    <t>&lt;0.127</t>
  </si>
  <si>
    <t>Cromo esavalente</t>
  </si>
  <si>
    <t>Ferro</t>
  </si>
  <si>
    <t>Vanadio</t>
  </si>
  <si>
    <t>Mercurio</t>
  </si>
  <si>
    <t>Nichel</t>
  </si>
  <si>
    <t>Selenio</t>
  </si>
  <si>
    <t>Manganese</t>
  </si>
  <si>
    <t>Calcio</t>
  </si>
  <si>
    <t>Sodio</t>
  </si>
  <si>
    <t>Potassio</t>
  </si>
  <si>
    <t>Magnesio</t>
  </si>
  <si>
    <t>Zinco</t>
  </si>
  <si>
    <t>&lt;0.072</t>
  </si>
  <si>
    <t>&lt;0.05</t>
  </si>
  <si>
    <t>COMPOSTI INORGANICI</t>
  </si>
  <si>
    <t>Solfati (ione solfato)</t>
  </si>
  <si>
    <t>Solfiti (ione solfito)</t>
  </si>
  <si>
    <t>Nitriti (ione nitrito)</t>
  </si>
  <si>
    <t>Nitrati (ione nitrato)</t>
  </si>
  <si>
    <t>Carbonati (ione carbonato)</t>
  </si>
  <si>
    <t>&lt;3</t>
  </si>
  <si>
    <t>Bicarbonati (ione bicarbonato)</t>
  </si>
  <si>
    <t>Silice</t>
  </si>
  <si>
    <t>Azoto Ammoniacale (ione ammonio)</t>
  </si>
  <si>
    <t>Cloruri (ione cloruro)</t>
  </si>
  <si>
    <t>COMPOSTI ORGANICI AROMATICI</t>
  </si>
  <si>
    <t>Benzene</t>
  </si>
  <si>
    <t>Etilbenzene</t>
  </si>
  <si>
    <t>Stirene</t>
  </si>
  <si>
    <t>&lt;2.5</t>
  </si>
  <si>
    <t>Toluene</t>
  </si>
  <si>
    <t>&lt;1.5</t>
  </si>
  <si>
    <t>Xileni</t>
  </si>
  <si>
    <t>IDROCARBURI POLICICLICI AROMATICI</t>
  </si>
  <si>
    <t>Pirene</t>
  </si>
  <si>
    <t>Benzo(a)antracene</t>
  </si>
  <si>
    <t>Crisene</t>
  </si>
  <si>
    <t>Benzo(b)fluorantene (L)</t>
  </si>
  <si>
    <t>Benzo(k)fluorantene (M)</t>
  </si>
  <si>
    <t>&lt;0.005</t>
  </si>
  <si>
    <t>Benzo(ghi)perilene (Q)</t>
  </si>
  <si>
    <t>Benzo(a)pirene</t>
  </si>
  <si>
    <t>Indeno(1.2.3-cd)pirene (O)</t>
  </si>
  <si>
    <t>Dibenzo(a.h)antracene</t>
  </si>
  <si>
    <t>Dibenzo(a.e)pirene</t>
  </si>
  <si>
    <t>Dibenzo(a,h)pirene</t>
  </si>
  <si>
    <t>Dibenzo(a, i)pirene</t>
  </si>
  <si>
    <t>Dibenzo(a, l)pirene</t>
  </si>
  <si>
    <t>Sommatoria (L, M, Q. O)</t>
  </si>
  <si>
    <t>ALTRE SOSTANZE</t>
  </si>
  <si>
    <t>Idrocarburi totali (n-esano)</t>
  </si>
  <si>
    <t>Acque di processo</t>
  </si>
  <si>
    <t>Acque inquinabili da oli minerali  e acque di prima pioggia</t>
  </si>
  <si>
    <t>PI-3</t>
  </si>
  <si>
    <t>acque meteoriche seconda pioggia</t>
  </si>
  <si>
    <t>PI-4</t>
  </si>
  <si>
    <t>acque tratt biologico</t>
  </si>
  <si>
    <t>O80318</t>
  </si>
  <si>
    <t xml:space="preserve">oli </t>
  </si>
  <si>
    <t>imballaggi in carta e cartone</t>
  </si>
  <si>
    <t>imballaggi in plastica</t>
  </si>
  <si>
    <t>plastica</t>
  </si>
  <si>
    <t>ferro eacciaio</t>
  </si>
  <si>
    <t>tubi fluorescenti</t>
  </si>
  <si>
    <t>edifici</t>
  </si>
  <si>
    <t>HCl al 32%</t>
  </si>
  <si>
    <t>NaOH al 32%</t>
  </si>
  <si>
    <t>OPTISPERSE HP5455: Fosfati (*)</t>
  </si>
  <si>
    <t>CORTROL OS5601: Deossigenante</t>
  </si>
  <si>
    <t xml:space="preserve">STEAMATE NA1320: Ammine </t>
  </si>
  <si>
    <t>NaClO al 14%</t>
  </si>
  <si>
    <r>
      <t>[m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]</t>
    </r>
  </si>
  <si>
    <t>[l]</t>
  </si>
  <si>
    <t>[kg]</t>
  </si>
  <si>
    <t>(*) diluizione 1/5</t>
  </si>
  <si>
    <t>Risultati campionamenti Camino E1</t>
  </si>
  <si>
    <t>03.07.2013</t>
  </si>
  <si>
    <t>polveri totali (camp. trimestrale)</t>
  </si>
  <si>
    <t>COV (camp. Semestrale)</t>
  </si>
  <si>
    <t>Risultati campionamenti Camino E2</t>
  </si>
  <si>
    <t>27.06.2013</t>
  </si>
  <si>
    <t>06.08.2013</t>
  </si>
  <si>
    <t>06.09.2013</t>
  </si>
  <si>
    <t>04.10.2013</t>
  </si>
  <si>
    <t>08.11.2013</t>
  </si>
  <si>
    <t>06.12.2013</t>
  </si>
  <si>
    <t>Polveri totali (semestrale)</t>
  </si>
  <si>
    <t>data</t>
  </si>
  <si>
    <r>
      <t>mg/Nm</t>
    </r>
    <r>
      <rPr>
        <vertAlign val="superscript"/>
        <sz val="10"/>
        <rFont val="Arial"/>
        <family val="2"/>
      </rPr>
      <t>3</t>
    </r>
  </si>
  <si>
    <t>Avviamenti a freddo</t>
  </si>
  <si>
    <t>N°</t>
  </si>
  <si>
    <t>durata tempo di avviamento (da inizio fino a parallelo) - (minuti)</t>
  </si>
  <si>
    <t>durata tempo di avviamento (da parallelo fino al minimo tecnico) - (minuti)</t>
  </si>
  <si>
    <t>emissione CO (kg)</t>
  </si>
  <si>
    <t>Avviamenti a caldo</t>
  </si>
  <si>
    <t>Avviamenti a tiepido</t>
  </si>
  <si>
    <t>Monitoraggio transitori TG (settembre-dicembre 2013)</t>
  </si>
  <si>
    <t>tempo utilizzo Gruppo elettrogeno</t>
  </si>
  <si>
    <t>min</t>
  </si>
  <si>
    <t>tempo utilizzo motore pompa antincendio</t>
  </si>
  <si>
    <t>Utilizzo di Gasolio (gruppo elettrogeno + pompa diesel antincendio)</t>
  </si>
  <si>
    <t> scarico finale SF1 (coord. WGS 84 - Latitudine 41°00'30'' - Longitudine 14°13'40'')</t>
  </si>
  <si>
    <t xml:space="preserve"> (coord. WGS 84 - Lat. 41°00'29''; Long. 14°13'40'')</t>
  </si>
  <si>
    <t xml:space="preserve">PI-2  </t>
  </si>
  <si>
    <t xml:space="preserve"> (coord. WGS 84 - Lat. 41°00'30''; Long. 14°13'40'')</t>
  </si>
  <si>
    <t>* (i punti di scarico sono molto vicini tra di loro e quindi non si riesce ad apprezzare una differenza significativa nelle coord. WGS</t>
  </si>
  <si>
    <t>E4: camino del motore diesel della pompa antincendio (coordinate WGS - Longitudine 14°13'00'' - Latitudine 41°00'55'')</t>
  </si>
  <si>
    <t>Nota: è stato presentato il Piano di monitoraggio delle emissioni fuggitive a marzo 2014, come previsto nel decreto AIA. I risultati saranno trasmessi nel rapporto annuale dell'anno 2015.</t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</si>
  <si>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(µg/m³) 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</si>
  <si>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(µg/m³) </t>
    </r>
  </si>
  <si>
    <r>
      <t>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(µg/m³) </t>
    </r>
  </si>
  <si>
    <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(µg/m³) </t>
    </r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</si>
  <si>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(µg-C/m³) </t>
    </r>
  </si>
  <si>
    <t>Dati medi mensili centralina fissa di monitoraggio Qualità Aria – San Lorenzo – Teverola (CE)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</si>
  <si>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</si>
  <si>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</si>
  <si>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</si>
  <si>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</si>
  <si>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</si>
  <si>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</si>
  <si>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</si>
  <si>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</si>
  <si>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</si>
  <si>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</si>
  <si>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</si>
  <si>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</si>
  <si>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</si>
  <si>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</si>
  <si>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</si>
  <si>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</si>
  <si>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</si>
  <si>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</si>
  <si>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</si>
  <si>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</si>
  <si>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</si>
  <si>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</si>
  <si>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</si>
  <si>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</si>
  <si>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</si>
  <si>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</si>
  <si>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</si>
  <si>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</si>
  <si>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</si>
  <si>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</si>
  <si>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</si>
  <si>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</si>
  <si>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</si>
  <si>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</si>
  <si>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</si>
  <si>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</si>
  <si>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</si>
  <si>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</si>
  <si>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</si>
  <si>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</si>
  <si>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</si>
  <si>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</si>
  <si>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</si>
  <si>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</si>
  <si>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</si>
  <si>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</si>
  <si>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</si>
  <si>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</si>
  <si>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</si>
  <si>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</si>
  <si>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</si>
  <si>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</si>
  <si>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Postazione Monitoraggio Qualità Aria - Teverola Via San Lorenzo</t>
  </si>
  <si>
    <t>Postazione Monitoraggio Qualità Aria - Marcianise Depuratore</t>
  </si>
  <si>
    <t>NO (µg/m³) media oraria</t>
  </si>
  <si>
    <t>NO2 (µg/m³) media oraria</t>
  </si>
  <si>
    <t>NOX (µg/m³) media oraria</t>
  </si>
  <si>
    <t>NMHC (µg-C/m³) media oraria</t>
  </si>
  <si>
    <t>CH4 (µg-C/m³) media oraria</t>
  </si>
  <si>
    <t>Pluv. (mm) media oraria</t>
  </si>
  <si>
    <t>Dir.V. (°N) media oraria</t>
  </si>
  <si>
    <t>Vel.V. (m/s) media oraria</t>
  </si>
  <si>
    <t>U.R. (%) media oraria</t>
  </si>
  <si>
    <t>Press. (mBar) media oraria</t>
  </si>
  <si>
    <t>Temp. (°C) media oraria</t>
  </si>
  <si>
    <t>O3 (µg/m³) media oraria</t>
  </si>
  <si>
    <t>Rad.Sol. (W/m2) media oraria</t>
  </si>
  <si>
    <t>PM10 (µg/m³) media oraria</t>
  </si>
  <si>
    <t>ND: valore non misurato per motivi tecnici.</t>
  </si>
  <si>
    <r>
      <t>NO</t>
    </r>
    <r>
      <rPr>
        <vertAlign val="subscript"/>
        <sz val="10"/>
        <rFont val="Trebuchet MS"/>
        <family val="2"/>
      </rPr>
      <t>x</t>
    </r>
    <r>
      <rPr>
        <sz val="10"/>
        <rFont val="Trebuchet MS"/>
        <family val="2"/>
      </rPr>
      <t xml:space="preserve"> (mensile)</t>
    </r>
  </si>
  <si>
    <t>Generatore TG</t>
  </si>
  <si>
    <t>Generatore TV</t>
  </si>
  <si>
    <t>kWh</t>
  </si>
  <si>
    <t>MWh</t>
  </si>
  <si>
    <t>Produzione di energia netta</t>
  </si>
  <si>
    <t>Produzione di energia lorda</t>
  </si>
  <si>
    <t>coordinate Gauss-Boaga</t>
  </si>
  <si>
    <t>EST: 2455142,25 - NORD: 4540059,47</t>
  </si>
  <si>
    <t>EST: 2455104,649 - NORD: 4539962,45</t>
  </si>
  <si>
    <t>EST: 2455403,2 - NORD: 4540152,76</t>
  </si>
  <si>
    <t>Quota B.P. (m s.l.m.)</t>
  </si>
  <si>
    <t>Falda (m s.l.m.)</t>
  </si>
  <si>
    <t>Rendimento elettrico medio effettivo (TG+TV)</t>
  </si>
  <si>
    <t>Energia generata x settimana</t>
  </si>
  <si>
    <t>PI-1</t>
  </si>
  <si>
    <t>(coord. WGS 84 - Lat. 41°00'29''; Long. 14°13'40'')</t>
  </si>
  <si>
    <t>Indice di recupero rifiuti (%): 13%</t>
  </si>
  <si>
    <t>Rumore</t>
  </si>
  <si>
    <t>non è stata effettuata alcuna campagna di misura del rumore nel 2013.</t>
  </si>
  <si>
    <t>Valore medio anno 2013</t>
  </si>
  <si>
    <t>Totale anno 2013</t>
  </si>
  <si>
    <t>Qunatità emessa polveri tot (sem lug-dic 2013)</t>
  </si>
  <si>
    <t>n° 1 del 03.07.2013</t>
  </si>
  <si>
    <t>n° 2 del 09.10.2013</t>
  </si>
  <si>
    <t>Stima PM10 (sem lug-dic 2013)</t>
  </si>
  <si>
    <t>Stima PM2.5 (sem lug-dic 2013)</t>
  </si>
  <si>
    <r>
      <t>Consumo gas naturale (Sm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</si>
  <si>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Sorgenti non significative</t>
  </si>
  <si>
    <t>E3: camino del gruppo elettrogeno (coordinate WGS - Longitudine 14°13'43'' - Latitudine 41°00'29'')</t>
  </si>
  <si>
    <t>I valori medi settimanali sono riportati negli sheet "DATI RRQA Teverola e DATI RRQA Marcianise" anno 2013.</t>
  </si>
  <si>
    <r>
      <t>emissione specifica annuale (g/m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</si>
  <si>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Quantità emessa nell’anno NO</t>
    </r>
    <r>
      <rPr>
        <vertAlign val="subscript"/>
        <sz val="10"/>
        <rFont val="Arial"/>
        <family val="2"/>
      </rPr>
      <t xml:space="preserve">x </t>
    </r>
    <r>
      <rPr>
        <sz val="10"/>
        <rFont val="Arial"/>
        <family val="2"/>
      </rPr>
      <t>(regime + avviamenti)</t>
    </r>
  </si>
  <si>
    <t>Quantità emessa nell’anno CO (regime + avviamenti)</t>
  </si>
  <si>
    <r>
      <t>emissione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(kg)</t>
    </r>
  </si>
  <si>
    <t>Coordinate Scarichi Parziali</t>
  </si>
  <si>
    <r>
      <t>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 xml:space="preserve"> (per purge G1)</t>
    </r>
  </si>
  <si>
    <t xml:space="preserve">nota1: le emissioni specifiche riferite all'energia sono state calcolate come emissione totale inquinante (esercizio normale + transitori) diviso energia lorda prodotta. </t>
  </si>
  <si>
    <t xml:space="preserve">nota 2: SET sta per effettuerà il revamping dello SME come da cronoprogramma. A valle del revamping sarà effettuato il test QAL2. Nell'anno 2013 è stata effettuata la misura dell'Indice di Accuratezza Relativo. Il rapporto è disponibile in impianto. </t>
  </si>
  <si>
    <t>Per le immissioni in aria si trasmettono i dati medi mensili registrati da n° 2 stazioni fisse di monitoraggio della qualità dell’aria, di proprietà della SET, una localizzata a Teverola (CE) e una localizzata a Marcianise (CE).</t>
  </si>
  <si>
    <t>Livello falda B.P. (m)</t>
  </si>
  <si>
    <t>Risultati campionamento Acque sotterranee</t>
  </si>
  <si>
    <t>nota: i risultati del campionamento delle acque sotterranee sono stati trasmessi con comun. PTE2-2915 del 19.02.2014.</t>
  </si>
  <si>
    <t>Rifiuti Smaltiti nel 2013</t>
  </si>
  <si>
    <r>
      <t>H</t>
    </r>
    <r>
      <rPr>
        <b/>
        <vertAlign val="subscript"/>
        <sz val="9"/>
        <rFont val="Arial"/>
        <family val="2"/>
      </rPr>
      <t>2</t>
    </r>
  </si>
  <si>
    <t>Produzione specifica di rifiuti pericolosi= 0,0075 kg/MWh</t>
  </si>
  <si>
    <t>Anno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</si>
</sst>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%"/>
  </numFmts>
  <fonts count="23" x14ac:knownFonts="1">
    <font>
      <sz val="10"/>
      <color theme="1"/>
      <name val="Trebuchet MS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sz val="11"/>
      <color theme="1"/>
      <name val="Trebuchet MS"/>
      <family val="2"/>
      <scheme val="minor"/>
    </font>
    <font>
      <sz val="10"/>
      <name val="Trebuchet MS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rgb="FFFF0000"/>
      <name val="Arial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vertAlign val="subscript"/>
      <sz val="10"/>
      <name val="Trebuchet MS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9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368">
    <xf numFmtId="0" fontId="0" fillId="0" borderId="0" xfId="0"/>
    <xf numFmtId="0" fontId="1" fillId="0" borderId="0" xfId="0" applyFont="1"/>
    <xf numFmtId="0" fontId="2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3" fillId="2" borderId="0" xfId="0" applyFont="1" applyFill="1" applyBorder="1"/>
    <xf numFmtId="17" fontId="3" fillId="3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0" fontId="3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/>
    </xf>
    <xf numFmtId="0" fontId="18" fillId="2" borderId="0" xfId="0" applyFont="1" applyFill="1"/>
    <xf numFmtId="167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18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7" fillId="2" borderId="0" xfId="0" quotePrefix="1" applyFont="1" applyFill="1" applyBorder="1" applyAlignment="1" applyProtection="1">
      <alignment horizontal="left" wrapText="1"/>
    </xf>
    <xf numFmtId="0" fontId="0" fillId="2" borderId="0" xfId="0" applyFill="1" applyBorder="1" applyAlignment="1">
      <alignment horizontal="center"/>
    </xf>
    <xf numFmtId="165" fontId="7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0" xfId="0" applyFont="1" applyFill="1" applyBorder="1"/>
    <xf numFmtId="0" fontId="19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>
      <alignment horizontal="left" vertical="center" wrapText="1"/>
    </xf>
    <xf numFmtId="164" fontId="3" fillId="2" borderId="15" xfId="0" applyNumberFormat="1" applyFont="1" applyFill="1" applyBorder="1" applyAlignment="1">
      <alignment horizontal="left" vertical="center" wrapText="1"/>
    </xf>
    <xf numFmtId="164" fontId="3" fillId="2" borderId="16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15" xfId="0" applyFont="1" applyFill="1" applyBorder="1" applyAlignment="1">
      <alignment horizontal="left"/>
    </xf>
    <xf numFmtId="167" fontId="3" fillId="2" borderId="15" xfId="0" applyNumberFormat="1" applyFont="1" applyFill="1" applyBorder="1" applyAlignment="1">
      <alignment horizontal="left" vertical="center" wrapText="1"/>
    </xf>
    <xf numFmtId="167" fontId="3" fillId="2" borderId="16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3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7" fontId="3" fillId="2" borderId="12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/>
    </xf>
    <xf numFmtId="3" fontId="3" fillId="2" borderId="1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17" fontId="3" fillId="2" borderId="14" xfId="0" applyNumberFormat="1" applyFont="1" applyFill="1" applyBorder="1" applyAlignment="1">
      <alignment horizontal="left" vertical="center" wrapText="1"/>
    </xf>
    <xf numFmtId="3" fontId="3" fillId="2" borderId="15" xfId="0" applyNumberFormat="1" applyFont="1" applyFill="1" applyBorder="1" applyAlignment="1">
      <alignment horizontal="left"/>
    </xf>
    <xf numFmtId="3" fontId="3" fillId="2" borderId="16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left"/>
      <protection locked="0"/>
    </xf>
    <xf numFmtId="3" fontId="6" fillId="2" borderId="15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11" fillId="2" borderId="19" xfId="0" applyFont="1" applyFill="1" applyBorder="1" applyAlignment="1" applyProtection="1">
      <alignment horizontal="left" wrapText="1"/>
    </xf>
    <xf numFmtId="0" fontId="11" fillId="2" borderId="18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1" fillId="2" borderId="1" xfId="0" applyFont="1" applyFill="1" applyBorder="1" applyAlignment="1" applyProtection="1">
      <alignment horizontal="left" wrapText="1"/>
    </xf>
    <xf numFmtId="0" fontId="11" fillId="2" borderId="13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0" fillId="2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12" xfId="0" applyFont="1" applyFill="1" applyBorder="1" applyAlignment="1">
      <alignment wrapText="1"/>
    </xf>
    <xf numFmtId="0" fontId="10" fillId="2" borderId="14" xfId="0" applyFont="1" applyFill="1" applyBorder="1"/>
    <xf numFmtId="0" fontId="3" fillId="2" borderId="15" xfId="0" applyFont="1" applyFill="1" applyBorder="1"/>
    <xf numFmtId="0" fontId="10" fillId="2" borderId="1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10" fillId="2" borderId="27" xfId="0" applyFont="1" applyFill="1" applyBorder="1"/>
    <xf numFmtId="0" fontId="10" fillId="2" borderId="30" xfId="0" applyFont="1" applyFill="1" applyBorder="1"/>
    <xf numFmtId="0" fontId="10" fillId="2" borderId="1" xfId="0" applyFont="1" applyFill="1" applyBorder="1"/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3" fontId="3" fillId="2" borderId="13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/>
    </xf>
    <xf numFmtId="3" fontId="3" fillId="2" borderId="15" xfId="0" applyNumberFormat="1" applyFont="1" applyFill="1" applyBorder="1" applyAlignment="1">
      <alignment horizontal="left" vertical="center"/>
    </xf>
    <xf numFmtId="3" fontId="3" fillId="2" borderId="16" xfId="0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center"/>
    </xf>
    <xf numFmtId="0" fontId="3" fillId="2" borderId="8" xfId="0" applyFont="1" applyFill="1" applyBorder="1"/>
    <xf numFmtId="4" fontId="6" fillId="2" borderId="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wrapText="1"/>
    </xf>
    <xf numFmtId="166" fontId="6" fillId="2" borderId="35" xfId="0" applyNumberFormat="1" applyFont="1" applyFill="1" applyBorder="1" applyAlignment="1">
      <alignment horizontal="center"/>
    </xf>
    <xf numFmtId="164" fontId="6" fillId="2" borderId="35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 wrapText="1"/>
    </xf>
    <xf numFmtId="164" fontId="6" fillId="2" borderId="16" xfId="0" applyNumberFormat="1" applyFont="1" applyFill="1" applyBorder="1" applyAlignment="1">
      <alignment horizontal="center"/>
    </xf>
    <xf numFmtId="166" fontId="6" fillId="2" borderId="13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5" fontId="3" fillId="2" borderId="1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1" fillId="2" borderId="12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165" fontId="10" fillId="2" borderId="27" xfId="0" applyNumberFormat="1" applyFont="1" applyFill="1" applyBorder="1" applyAlignment="1">
      <alignment horizontal="justify" vertical="center" wrapText="1"/>
    </xf>
    <xf numFmtId="0" fontId="3" fillId="2" borderId="3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justify" vertical="center" wrapText="1"/>
    </xf>
    <xf numFmtId="0" fontId="19" fillId="2" borderId="0" xfId="0" applyFont="1" applyFill="1" applyBorder="1"/>
    <xf numFmtId="165" fontId="10" fillId="2" borderId="1" xfId="0" applyNumberFormat="1" applyFont="1" applyFill="1" applyBorder="1" applyAlignment="1">
      <alignment horizontal="justify" vertical="center" wrapText="1"/>
    </xf>
    <xf numFmtId="165" fontId="3" fillId="2" borderId="1" xfId="0" applyNumberFormat="1" applyFont="1" applyFill="1" applyBorder="1" applyAlignment="1">
      <alignment horizontal="justify" vertical="center" wrapText="1"/>
    </xf>
    <xf numFmtId="165" fontId="3" fillId="2" borderId="13" xfId="0" applyNumberFormat="1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1" fontId="3" fillId="2" borderId="15" xfId="0" applyNumberFormat="1" applyFont="1" applyFill="1" applyBorder="1" applyAlignment="1">
      <alignment horizontal="left" vertical="center"/>
    </xf>
    <xf numFmtId="1" fontId="3" fillId="2" borderId="16" xfId="0" applyNumberFormat="1" applyFont="1" applyFill="1" applyBorder="1" applyAlignment="1">
      <alignment horizontal="left" vertical="center"/>
    </xf>
    <xf numFmtId="165" fontId="10" fillId="2" borderId="15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justify" vertical="center" wrapText="1"/>
    </xf>
    <xf numFmtId="165" fontId="19" fillId="2" borderId="0" xfId="0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1" fontId="3" fillId="2" borderId="18" xfId="0" applyNumberFormat="1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7" xfId="0" applyFont="1" applyFill="1" applyBorder="1"/>
    <xf numFmtId="0" fontId="3" fillId="2" borderId="20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vertical="center" wrapText="1"/>
    </xf>
    <xf numFmtId="0" fontId="2" fillId="2" borderId="25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2" fillId="2" borderId="25" xfId="1" applyFont="1" applyFill="1" applyBorder="1" applyAlignment="1">
      <alignment vertical="center" wrapText="1"/>
    </xf>
    <xf numFmtId="15" fontId="2" fillId="2" borderId="25" xfId="1" applyNumberFormat="1" applyFont="1" applyFill="1" applyBorder="1" applyAlignment="1">
      <alignment horizontal="center"/>
    </xf>
    <xf numFmtId="15" fontId="2" fillId="2" borderId="25" xfId="1" applyNumberFormat="1" applyFont="1" applyFill="1" applyBorder="1" applyAlignment="1">
      <alignment horizontal="center" wrapText="1"/>
    </xf>
    <xf numFmtId="0" fontId="2" fillId="2" borderId="25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25" xfId="1" applyFont="1" applyFill="1" applyBorder="1"/>
    <xf numFmtId="0" fontId="3" fillId="2" borderId="0" xfId="1" applyFont="1" applyFill="1" applyBorder="1"/>
    <xf numFmtId="0" fontId="3" fillId="2" borderId="25" xfId="1" applyFont="1" applyFill="1" applyBorder="1" applyAlignment="1">
      <alignment horizontal="left" vertical="center"/>
    </xf>
    <xf numFmtId="0" fontId="3" fillId="2" borderId="25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wrapText="1"/>
    </xf>
    <xf numFmtId="0" fontId="3" fillId="2" borderId="25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 wrapText="1"/>
    </xf>
    <xf numFmtId="2" fontId="3" fillId="2" borderId="25" xfId="1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2" borderId="0" xfId="1" applyFont="1" applyFill="1" applyBorder="1" applyAlignment="1">
      <alignment horizontal="left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1" fillId="2" borderId="7" xfId="0" applyFont="1" applyFill="1" applyBorder="1"/>
    <xf numFmtId="0" fontId="2" fillId="2" borderId="19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wrapText="1"/>
    </xf>
    <xf numFmtId="0" fontId="2" fillId="2" borderId="26" xfId="1" applyFont="1" applyFill="1" applyBorder="1" applyAlignment="1">
      <alignment wrapText="1"/>
    </xf>
    <xf numFmtId="0" fontId="2" fillId="2" borderId="24" xfId="1" applyFont="1" applyFill="1" applyBorder="1" applyAlignment="1">
      <alignment wrapText="1"/>
    </xf>
    <xf numFmtId="0" fontId="3" fillId="2" borderId="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/>
    <xf numFmtId="0" fontId="3" fillId="2" borderId="1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wrapText="1"/>
    </xf>
    <xf numFmtId="0" fontId="2" fillId="2" borderId="26" xfId="1" applyFont="1" applyFill="1" applyBorder="1" applyAlignment="1">
      <alignment horizontal="left" wrapText="1"/>
    </xf>
    <xf numFmtId="0" fontId="2" fillId="2" borderId="24" xfId="1" applyFont="1" applyFill="1" applyBorder="1" applyAlignment="1">
      <alignment horizontal="left" wrapText="1"/>
    </xf>
    <xf numFmtId="0" fontId="3" fillId="2" borderId="23" xfId="1" applyFont="1" applyFill="1" applyBorder="1" applyAlignment="1">
      <alignment horizontal="left" wrapText="1"/>
    </xf>
    <xf numFmtId="0" fontId="3" fillId="2" borderId="26" xfId="1" applyFont="1" applyFill="1" applyBorder="1" applyAlignment="1">
      <alignment horizontal="left" wrapText="1"/>
    </xf>
    <xf numFmtId="0" fontId="3" fillId="2" borderId="24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17" fontId="3" fillId="2" borderId="8" xfId="0" applyNumberFormat="1" applyFont="1" applyFill="1" applyBorder="1" applyAlignment="1">
      <alignment horizontal="left" vertical="center" wrapText="1"/>
    </xf>
    <xf numFmtId="17" fontId="3" fillId="2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17" fontId="3" fillId="0" borderId="0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justify" vertical="center" wrapText="1"/>
    </xf>
    <xf numFmtId="165" fontId="10" fillId="0" borderId="1" xfId="0" applyNumberFormat="1" applyFont="1" applyFill="1" applyBorder="1" applyAlignment="1">
      <alignment horizontal="justify" vertical="center" wrapText="1"/>
    </xf>
    <xf numFmtId="2" fontId="3" fillId="2" borderId="13" xfId="0" applyNumberFormat="1" applyFont="1" applyFill="1" applyBorder="1" applyAlignment="1">
      <alignment horizontal="left"/>
    </xf>
    <xf numFmtId="165" fontId="10" fillId="2" borderId="13" xfId="0" applyNumberFormat="1" applyFont="1" applyFill="1" applyBorder="1" applyAlignment="1">
      <alignment horizontal="justify" vertical="center" wrapText="1"/>
    </xf>
    <xf numFmtId="165" fontId="10" fillId="2" borderId="16" xfId="0" applyNumberFormat="1" applyFont="1" applyFill="1" applyBorder="1" applyAlignment="1">
      <alignment horizontal="justify" vertical="center" wrapText="1"/>
    </xf>
    <xf numFmtId="0" fontId="14" fillId="0" borderId="0" xfId="0" applyFont="1"/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/>
    <xf numFmtId="0" fontId="10" fillId="0" borderId="0" xfId="0" applyFont="1"/>
    <xf numFmtId="2" fontId="2" fillId="0" borderId="1" xfId="0" applyNumberFormat="1" applyFont="1" applyBorder="1" applyAlignment="1">
      <alignment wrapText="1"/>
    </xf>
  </cellXfs>
  <cellStyles count="3">
    <cellStyle name="Normale" xfId="0" builtinId="0"/>
    <cellStyle name="Normale 2" xfId="2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Repower">
  <a:themeElements>
    <a:clrScheme name="REPOWER">
      <a:dk1>
        <a:srgbClr val="5A585A"/>
      </a:dk1>
      <a:lt1>
        <a:sysClr val="window" lastClr="FFFFFF"/>
      </a:lt1>
      <a:dk2>
        <a:srgbClr val="000000"/>
      </a:dk2>
      <a:lt2>
        <a:srgbClr val="DEDEDE"/>
      </a:lt2>
      <a:accent1>
        <a:srgbClr val="FF463C"/>
      </a:accent1>
      <a:accent2>
        <a:srgbClr val="0081AB"/>
      </a:accent2>
      <a:accent3>
        <a:srgbClr val="FFB60F"/>
      </a:accent3>
      <a:accent4>
        <a:srgbClr val="A2AD00"/>
      </a:accent4>
      <a:accent5>
        <a:srgbClr val="9B0254"/>
      </a:accent5>
      <a:accent6>
        <a:srgbClr val="CB8F42"/>
      </a:accent6>
      <a:hlink>
        <a:srgbClr val="0081AB"/>
      </a:hlink>
      <a:folHlink>
        <a:srgbClr val="95519E"/>
      </a:folHlink>
    </a:clrScheme>
    <a:fontScheme name="REPOW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5"/>
  <sheetViews>
    <sheetView tabSelected="1" zoomScaleNormal="100" workbookViewId="0">
      <selection activeCell="F9" sqref="F9"/>
    </sheetView>
  </sheetViews>
  <sheetFormatPr defaultRowHeight="12.75" x14ac:dyDescent="0.2"/>
  <cols>
    <col min="1" max="1" width="29.42578125" style="1" customWidth="1"/>
    <col min="2" max="2" width="17.85546875" style="1" customWidth="1"/>
    <col min="3" max="4" width="17.7109375" style="1" customWidth="1"/>
    <col min="5" max="5" width="15.42578125" style="1" customWidth="1"/>
    <col min="6" max="6" width="15.85546875" style="1" customWidth="1"/>
    <col min="7" max="7" width="16" style="1" customWidth="1"/>
    <col min="8" max="8" width="13.85546875" style="1" bestFit="1" customWidth="1"/>
    <col min="9" max="9" width="12.5703125" style="1" bestFit="1" customWidth="1"/>
    <col min="10" max="10" width="13.5703125" style="1" customWidth="1"/>
    <col min="11" max="11" width="15" style="1" customWidth="1"/>
    <col min="12" max="12" width="14.140625" style="1" customWidth="1"/>
    <col min="13" max="13" width="12.7109375" style="1" customWidth="1"/>
    <col min="14" max="14" width="14.42578125" style="1" customWidth="1"/>
    <col min="15" max="15" width="15" style="1" customWidth="1"/>
    <col min="16" max="16" width="14.140625" style="54" customWidth="1"/>
    <col min="17" max="25" width="9.140625" style="54"/>
    <col min="26" max="16384" width="9.140625" style="1"/>
  </cols>
  <sheetData>
    <row r="1" spans="1:25" s="18" customFormat="1" x14ac:dyDescent="0.2">
      <c r="A1" s="329" t="s">
        <v>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1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18" customFormat="1" x14ac:dyDescent="0.2">
      <c r="A2" s="332" t="s">
        <v>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4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18" customFormat="1" ht="13.5" thickBot="1" x14ac:dyDescent="0.25">
      <c r="A3" s="335" t="s">
        <v>224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7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18" customFormat="1" ht="13.5" thickBot="1" x14ac:dyDescent="0.25"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18" customFormat="1" x14ac:dyDescent="0.2">
      <c r="A5" s="58" t="s">
        <v>4</v>
      </c>
      <c r="B5" s="338" t="s">
        <v>5</v>
      </c>
      <c r="C5" s="339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18" customFormat="1" x14ac:dyDescent="0.2">
      <c r="A6" s="59" t="s">
        <v>6</v>
      </c>
      <c r="B6" s="309" t="s">
        <v>5</v>
      </c>
      <c r="C6" s="310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18" customFormat="1" ht="42.75" customHeight="1" x14ac:dyDescent="0.2">
      <c r="A7" s="59" t="s">
        <v>7</v>
      </c>
      <c r="B7" s="309" t="s">
        <v>8</v>
      </c>
      <c r="C7" s="310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18" customFormat="1" ht="28.5" customHeight="1" x14ac:dyDescent="0.2">
      <c r="A8" s="59" t="s">
        <v>9</v>
      </c>
      <c r="B8" s="309" t="s">
        <v>10</v>
      </c>
      <c r="C8" s="310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18" customFormat="1" ht="69.75" customHeight="1" thickBot="1" x14ac:dyDescent="0.25">
      <c r="A9" s="60" t="s">
        <v>203</v>
      </c>
      <c r="B9" s="318" t="s">
        <v>223</v>
      </c>
      <c r="C9" s="319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18" customFormat="1" ht="12" customHeight="1" x14ac:dyDescent="0.2">
      <c r="A10" s="7"/>
      <c r="B10" s="57"/>
      <c r="C10" s="57"/>
      <c r="D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s="18" customFormat="1" ht="13.5" thickBot="1" x14ac:dyDescent="0.25">
      <c r="A11" s="5"/>
      <c r="B11" s="5"/>
      <c r="C11" s="5"/>
      <c r="D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5" customFormat="1" ht="25.5" x14ac:dyDescent="0.2">
      <c r="A12" s="58"/>
      <c r="B12" s="61" t="s">
        <v>11</v>
      </c>
      <c r="C12" s="62" t="s">
        <v>12</v>
      </c>
    </row>
    <row r="13" spans="1:25" s="5" customFormat="1" x14ac:dyDescent="0.2">
      <c r="A13" s="326" t="s">
        <v>207</v>
      </c>
      <c r="B13" s="327">
        <v>2488.6999999999998</v>
      </c>
      <c r="C13" s="328">
        <v>2375.9031666666656</v>
      </c>
    </row>
    <row r="14" spans="1:25" s="5" customFormat="1" x14ac:dyDescent="0.2">
      <c r="A14" s="326"/>
      <c r="B14" s="327"/>
      <c r="C14" s="328"/>
      <c r="E14" s="9"/>
    </row>
    <row r="15" spans="1:25" s="5" customFormat="1" x14ac:dyDescent="0.2">
      <c r="A15" s="59" t="s">
        <v>13</v>
      </c>
      <c r="B15" s="64">
        <v>74</v>
      </c>
      <c r="C15" s="65">
        <v>75</v>
      </c>
    </row>
    <row r="16" spans="1:25" s="5" customFormat="1" x14ac:dyDescent="0.2">
      <c r="A16" s="59" t="s">
        <v>14</v>
      </c>
      <c r="B16" s="64">
        <v>74</v>
      </c>
      <c r="C16" s="65">
        <v>75</v>
      </c>
    </row>
    <row r="17" spans="1:25" s="5" customFormat="1" ht="26.25" thickBot="1" x14ac:dyDescent="0.25">
      <c r="A17" s="60" t="s">
        <v>15</v>
      </c>
      <c r="B17" s="66">
        <v>154.09000346134309</v>
      </c>
      <c r="C17" s="67">
        <v>96.886418974453093</v>
      </c>
      <c r="E17" s="9"/>
      <c r="F17" s="9"/>
    </row>
    <row r="18" spans="1:25" s="5" customFormat="1" ht="13.5" thickBot="1" x14ac:dyDescent="0.25">
      <c r="A18" s="7"/>
      <c r="B18" s="8"/>
      <c r="C18" s="8"/>
      <c r="E18" s="9"/>
      <c r="F18" s="9"/>
    </row>
    <row r="19" spans="1:25" s="68" customFormat="1" ht="25.5" x14ac:dyDescent="0.2">
      <c r="A19" s="58"/>
      <c r="B19" s="61" t="s">
        <v>35</v>
      </c>
      <c r="C19" s="61" t="s">
        <v>17</v>
      </c>
      <c r="D19" s="61" t="s">
        <v>18</v>
      </c>
      <c r="E19" s="61" t="s">
        <v>19</v>
      </c>
      <c r="F19" s="61" t="s">
        <v>20</v>
      </c>
      <c r="G19" s="61" t="s">
        <v>21</v>
      </c>
      <c r="H19" s="61" t="s">
        <v>22</v>
      </c>
      <c r="I19" s="61" t="s">
        <v>23</v>
      </c>
      <c r="J19" s="61" t="s">
        <v>24</v>
      </c>
      <c r="K19" s="61" t="s">
        <v>25</v>
      </c>
      <c r="L19" s="61" t="s">
        <v>26</v>
      </c>
      <c r="M19" s="61" t="s">
        <v>27</v>
      </c>
      <c r="N19" s="61" t="s">
        <v>28</v>
      </c>
      <c r="O19" s="62" t="s">
        <v>456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10" customFormat="1" ht="26.25" thickBot="1" x14ac:dyDescent="0.25">
      <c r="A20" s="60" t="s">
        <v>449</v>
      </c>
      <c r="B20" s="69" t="s">
        <v>40</v>
      </c>
      <c r="C20" s="70">
        <v>0.51624139539937042</v>
      </c>
      <c r="D20" s="70">
        <v>0.50584755292829642</v>
      </c>
      <c r="E20" s="70">
        <v>0.49996352970354713</v>
      </c>
      <c r="F20" s="70">
        <v>0.45457864875030396</v>
      </c>
      <c r="G20" s="70">
        <v>0.45767754074601441</v>
      </c>
      <c r="H20" s="70">
        <v>0.44706130559900958</v>
      </c>
      <c r="I20" s="70">
        <v>0.52069373083457193</v>
      </c>
      <c r="J20" s="70">
        <v>0.48043267236288295</v>
      </c>
      <c r="K20" s="70">
        <v>0.45631972099877682</v>
      </c>
      <c r="L20" s="70">
        <v>0.45695341541218326</v>
      </c>
      <c r="M20" s="70">
        <v>0.45557946138047939</v>
      </c>
      <c r="N20" s="70">
        <v>0.47745031948266664</v>
      </c>
      <c r="O20" s="71">
        <f>AVERAGE(C20:N20)</f>
        <v>0.4773999411331753</v>
      </c>
    </row>
    <row r="21" spans="1:25" s="10" customFormat="1" x14ac:dyDescent="0.2">
      <c r="A21" s="7"/>
      <c r="C21" s="11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25" s="10" customFormat="1" ht="13.5" thickBot="1" x14ac:dyDescent="0.25">
      <c r="A22" s="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25" s="10" customFormat="1" ht="25.5" x14ac:dyDescent="0.2">
      <c r="A23" s="58"/>
      <c r="B23" s="61" t="s">
        <v>35</v>
      </c>
      <c r="C23" s="61" t="s">
        <v>17</v>
      </c>
      <c r="D23" s="61" t="s">
        <v>18</v>
      </c>
      <c r="E23" s="61" t="s">
        <v>19</v>
      </c>
      <c r="F23" s="61" t="s">
        <v>20</v>
      </c>
      <c r="G23" s="61" t="s">
        <v>21</v>
      </c>
      <c r="H23" s="61" t="s">
        <v>22</v>
      </c>
      <c r="I23" s="61" t="s">
        <v>23</v>
      </c>
      <c r="J23" s="61" t="s">
        <v>24</v>
      </c>
      <c r="K23" s="61" t="s">
        <v>25</v>
      </c>
      <c r="L23" s="61" t="s">
        <v>26</v>
      </c>
      <c r="M23" s="61" t="s">
        <v>27</v>
      </c>
      <c r="N23" s="61" t="s">
        <v>28</v>
      </c>
      <c r="O23" s="62" t="s">
        <v>457</v>
      </c>
    </row>
    <row r="24" spans="1:25" s="10" customFormat="1" x14ac:dyDescent="0.2">
      <c r="A24" s="59" t="s">
        <v>441</v>
      </c>
      <c r="B24" s="72" t="s">
        <v>440</v>
      </c>
      <c r="C24" s="73">
        <v>123479.07200000049</v>
      </c>
      <c r="D24" s="73">
        <v>58584.969599999909</v>
      </c>
      <c r="E24" s="73">
        <v>86296.751039999959</v>
      </c>
      <c r="F24" s="73">
        <v>26327.141</v>
      </c>
      <c r="G24" s="73">
        <v>4460.8329599999834</v>
      </c>
      <c r="H24" s="73">
        <v>7697.7702400000035</v>
      </c>
      <c r="I24" s="73">
        <v>90926.774720000205</v>
      </c>
      <c r="J24" s="73">
        <v>49690.451200000076</v>
      </c>
      <c r="K24" s="73">
        <v>7207.6000000000013</v>
      </c>
      <c r="L24" s="73">
        <v>14883.121999999999</v>
      </c>
      <c r="M24" s="73">
        <v>39246.315999999999</v>
      </c>
      <c r="N24" s="73">
        <v>68334.819000000003</v>
      </c>
      <c r="O24" s="74">
        <f>SUM(C24:N24)</f>
        <v>577135.6197600005</v>
      </c>
    </row>
    <row r="25" spans="1:25" s="76" customFormat="1" ht="13.5" thickBot="1" x14ac:dyDescent="0.25">
      <c r="A25" s="60" t="s">
        <v>442</v>
      </c>
      <c r="B25" s="69" t="s">
        <v>440</v>
      </c>
      <c r="C25" s="66">
        <v>126312.58805000001</v>
      </c>
      <c r="D25" s="66">
        <v>61440.275099999802</v>
      </c>
      <c r="E25" s="66">
        <v>88012.770899999203</v>
      </c>
      <c r="F25" s="66">
        <v>26991.621000000203</v>
      </c>
      <c r="G25" s="66">
        <v>4577.7210000001396</v>
      </c>
      <c r="H25" s="66">
        <v>7903.6692000001294</v>
      </c>
      <c r="I25" s="66">
        <v>92713.747800000405</v>
      </c>
      <c r="J25" s="66">
        <v>50814.469499999897</v>
      </c>
      <c r="K25" s="66">
        <v>7387.6691999996101</v>
      </c>
      <c r="L25" s="66">
        <v>15264.8945</v>
      </c>
      <c r="M25" s="66">
        <v>40223.550299999202</v>
      </c>
      <c r="N25" s="66">
        <v>69925.19970000071</v>
      </c>
      <c r="O25" s="75">
        <f>SUM(C25:N25)</f>
        <v>591568.17624999932</v>
      </c>
    </row>
    <row r="26" spans="1:25" s="16" customFormat="1" x14ac:dyDescent="0.2">
      <c r="A26" s="12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s="16" customFormat="1" ht="13.5" thickBot="1" x14ac:dyDescent="0.25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s="18" customFormat="1" ht="18.75" customHeight="1" x14ac:dyDescent="0.2">
      <c r="A28" s="58" t="s">
        <v>450</v>
      </c>
      <c r="B28" s="77" t="s">
        <v>437</v>
      </c>
      <c r="C28" s="78" t="s">
        <v>438</v>
      </c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s="18" customFormat="1" x14ac:dyDescent="0.2">
      <c r="A29" s="79"/>
      <c r="B29" s="80" t="s">
        <v>439</v>
      </c>
      <c r="C29" s="81" t="s">
        <v>439</v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s="18" customFormat="1" x14ac:dyDescent="0.2">
      <c r="A30" s="82" t="s">
        <v>367</v>
      </c>
      <c r="B30" s="83">
        <v>22245299.999999966</v>
      </c>
      <c r="C30" s="84">
        <v>14291999.999999825</v>
      </c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18" customFormat="1" x14ac:dyDescent="0.2">
      <c r="A31" s="82" t="s">
        <v>368</v>
      </c>
      <c r="B31" s="83">
        <v>24740100.000000279</v>
      </c>
      <c r="C31" s="84">
        <v>14700000</v>
      </c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s="18" customFormat="1" x14ac:dyDescent="0.2">
      <c r="A32" s="82" t="s">
        <v>369</v>
      </c>
      <c r="B32" s="83">
        <v>16442999.999999657</v>
      </c>
      <c r="C32" s="84">
        <v>9576000.0000000205</v>
      </c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s="18" customFormat="1" x14ac:dyDescent="0.2">
      <c r="A33" s="82" t="s">
        <v>370</v>
      </c>
      <c r="B33" s="83">
        <v>10829700.000000035</v>
      </c>
      <c r="C33" s="84">
        <v>6888000.0000000112</v>
      </c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s="18" customFormat="1" x14ac:dyDescent="0.2">
      <c r="A34" s="82" t="s">
        <v>371</v>
      </c>
      <c r="B34" s="83">
        <v>11264400.000000069</v>
      </c>
      <c r="C34" s="84">
        <v>6384000.0000001965</v>
      </c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18" customFormat="1" x14ac:dyDescent="0.2">
      <c r="A35" s="82" t="s">
        <v>372</v>
      </c>
      <c r="B35" s="83">
        <v>2041199.9999998624</v>
      </c>
      <c r="C35" s="84">
        <v>1379999.9999998363</v>
      </c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s="18" customFormat="1" x14ac:dyDescent="0.2">
      <c r="A36" s="82" t="s">
        <v>373</v>
      </c>
      <c r="B36" s="72">
        <v>0</v>
      </c>
      <c r="C36" s="85">
        <v>0</v>
      </c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s="18" customFormat="1" x14ac:dyDescent="0.2">
      <c r="A37" s="82" t="s">
        <v>374</v>
      </c>
      <c r="B37" s="83">
        <v>14590800.000000481</v>
      </c>
      <c r="C37" s="84">
        <v>8723999.9999999776</v>
      </c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s="18" customFormat="1" x14ac:dyDescent="0.2">
      <c r="A38" s="82" t="s">
        <v>375</v>
      </c>
      <c r="B38" s="83">
        <v>21772799.999999963</v>
      </c>
      <c r="C38" s="84">
        <v>13716000.000000078</v>
      </c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s="18" customFormat="1" x14ac:dyDescent="0.2">
      <c r="A39" s="82" t="s">
        <v>376</v>
      </c>
      <c r="B39" s="83">
        <v>10602899.999999382</v>
      </c>
      <c r="C39" s="84">
        <v>7907999.9999999013</v>
      </c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s="18" customFormat="1" x14ac:dyDescent="0.2">
      <c r="A40" s="82" t="s">
        <v>377</v>
      </c>
      <c r="B40" s="83">
        <v>12228300.000000481</v>
      </c>
      <c r="C40" s="84">
        <v>7152000.0000000438</v>
      </c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s="18" customFormat="1" x14ac:dyDescent="0.2">
      <c r="A41" s="82" t="s">
        <v>378</v>
      </c>
      <c r="B41" s="83">
        <v>14231699.999999518</v>
      </c>
      <c r="C41" s="84">
        <v>8783999.9999999236</v>
      </c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s="18" customFormat="1" x14ac:dyDescent="0.2">
      <c r="A42" s="82" t="s">
        <v>379</v>
      </c>
      <c r="B42" s="83">
        <v>14231699.999999518</v>
      </c>
      <c r="C42" s="84">
        <v>8783999.9999999236</v>
      </c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s="18" customFormat="1" x14ac:dyDescent="0.2">
      <c r="A43" s="82" t="s">
        <v>380</v>
      </c>
      <c r="B43" s="83">
        <v>4233600.000000447</v>
      </c>
      <c r="C43" s="84">
        <v>3252000.0000000433</v>
      </c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s="18" customFormat="1" x14ac:dyDescent="0.2">
      <c r="A44" s="82" t="s">
        <v>381</v>
      </c>
      <c r="B44" s="72">
        <v>1209599.9999997593</v>
      </c>
      <c r="C44" s="85">
        <v>804000.00000008731</v>
      </c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s="18" customFormat="1" x14ac:dyDescent="0.2">
      <c r="A45" s="82" t="s">
        <v>382</v>
      </c>
      <c r="B45" s="83">
        <v>2627100.0000006189</v>
      </c>
      <c r="C45" s="84">
        <v>2123999.9999999781</v>
      </c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s="18" customFormat="1" x14ac:dyDescent="0.2">
      <c r="A46" s="82" t="s">
        <v>383</v>
      </c>
      <c r="B46" s="83">
        <v>5953499.9999993127</v>
      </c>
      <c r="C46" s="84">
        <v>4476000.0000000214</v>
      </c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s="18" customFormat="1" x14ac:dyDescent="0.2">
      <c r="A47" s="82" t="s">
        <v>384</v>
      </c>
      <c r="B47" s="83">
        <v>2627100.0000006189</v>
      </c>
      <c r="C47" s="84">
        <v>2159999.9999999455</v>
      </c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s="18" customFormat="1" x14ac:dyDescent="0.2">
      <c r="A48" s="82" t="s">
        <v>385</v>
      </c>
      <c r="B48" s="83">
        <v>0</v>
      </c>
      <c r="C48" s="84">
        <v>0</v>
      </c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s="18" customFormat="1" x14ac:dyDescent="0.2">
      <c r="A49" s="82" t="s">
        <v>386</v>
      </c>
      <c r="B49" s="83">
        <v>0</v>
      </c>
      <c r="C49" s="84">
        <v>0</v>
      </c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s="18" customFormat="1" x14ac:dyDescent="0.2">
      <c r="A50" s="82" t="s">
        <v>387</v>
      </c>
      <c r="B50" s="83">
        <v>0</v>
      </c>
      <c r="C50" s="84">
        <v>0</v>
      </c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s="18" customFormat="1" x14ac:dyDescent="0.2">
      <c r="A51" s="82" t="s">
        <v>388</v>
      </c>
      <c r="B51" s="83">
        <v>0</v>
      </c>
      <c r="C51" s="84">
        <v>0</v>
      </c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18" customFormat="1" x14ac:dyDescent="0.2">
      <c r="A52" s="82" t="s">
        <v>389</v>
      </c>
      <c r="B52" s="83">
        <v>0</v>
      </c>
      <c r="C52" s="84">
        <v>0</v>
      </c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s="18" customFormat="1" x14ac:dyDescent="0.2">
      <c r="A53" s="82" t="s">
        <v>390</v>
      </c>
      <c r="B53" s="83">
        <v>0</v>
      </c>
      <c r="C53" s="84">
        <v>0</v>
      </c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s="18" customFormat="1" x14ac:dyDescent="0.2">
      <c r="A54" s="82" t="s">
        <v>391</v>
      </c>
      <c r="B54" s="83">
        <v>0</v>
      </c>
      <c r="C54" s="84">
        <v>0</v>
      </c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s="18" customFormat="1" x14ac:dyDescent="0.2">
      <c r="A55" s="82" t="s">
        <v>392</v>
      </c>
      <c r="B55" s="83">
        <v>4668299.9999996219</v>
      </c>
      <c r="C55" s="84">
        <v>3204000.0000000875</v>
      </c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s="18" customFormat="1" x14ac:dyDescent="0.2">
      <c r="A56" s="82" t="s">
        <v>393</v>
      </c>
      <c r="B56" s="83">
        <v>12530700.000000209</v>
      </c>
      <c r="C56" s="84">
        <v>7200000</v>
      </c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s="18" customFormat="1" x14ac:dyDescent="0.2">
      <c r="A57" s="82" t="s">
        <v>394</v>
      </c>
      <c r="B57" s="83">
        <v>17955000</v>
      </c>
      <c r="C57" s="84">
        <v>10043999.999999868</v>
      </c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s="18" customFormat="1" x14ac:dyDescent="0.2">
      <c r="A58" s="82" t="s">
        <v>395</v>
      </c>
      <c r="B58" s="83">
        <v>11585700.000000207</v>
      </c>
      <c r="C58" s="84">
        <v>6611999.9999999888</v>
      </c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s="18" customFormat="1" x14ac:dyDescent="0.2">
      <c r="A59" s="82" t="s">
        <v>396</v>
      </c>
      <c r="B59" s="83">
        <v>9355499.9999996573</v>
      </c>
      <c r="C59" s="84">
        <v>4980000.0000001099</v>
      </c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s="18" customFormat="1" x14ac:dyDescent="0.2">
      <c r="A60" s="82" t="s">
        <v>397</v>
      </c>
      <c r="B60" s="83">
        <v>8864100.0000001043</v>
      </c>
      <c r="C60" s="84">
        <v>5855999.9999998584</v>
      </c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s="18" customFormat="1" x14ac:dyDescent="0.2">
      <c r="A61" s="82" t="s">
        <v>398</v>
      </c>
      <c r="B61" s="83">
        <v>9487799.9999999646</v>
      </c>
      <c r="C61" s="84">
        <v>5340000.0000000549</v>
      </c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s="18" customFormat="1" x14ac:dyDescent="0.2">
      <c r="A62" s="82" t="s">
        <v>399</v>
      </c>
      <c r="B62" s="83">
        <v>9563399.9999998957</v>
      </c>
      <c r="C62" s="84">
        <v>7019999.999999891</v>
      </c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s="18" customFormat="1" x14ac:dyDescent="0.2">
      <c r="A63" s="82" t="s">
        <v>400</v>
      </c>
      <c r="B63" s="83">
        <v>6237000.0000003437</v>
      </c>
      <c r="C63" s="84">
        <v>4440000.0000000549</v>
      </c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18" customFormat="1" x14ac:dyDescent="0.2">
      <c r="A64" s="82" t="s">
        <v>401</v>
      </c>
      <c r="B64" s="83">
        <v>4044599.9999997593</v>
      </c>
      <c r="C64" s="84">
        <v>2471999.9999999348</v>
      </c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s="18" customFormat="1" x14ac:dyDescent="0.2">
      <c r="A65" s="82" t="s">
        <v>402</v>
      </c>
      <c r="B65" s="83">
        <v>0</v>
      </c>
      <c r="C65" s="84">
        <v>0</v>
      </c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s="18" customFormat="1" x14ac:dyDescent="0.2">
      <c r="A66" s="82" t="s">
        <v>403</v>
      </c>
      <c r="B66" s="83">
        <v>0</v>
      </c>
      <c r="C66" s="84">
        <v>0</v>
      </c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s="18" customFormat="1" x14ac:dyDescent="0.2">
      <c r="A67" s="82" t="s">
        <v>404</v>
      </c>
      <c r="B67" s="83">
        <v>982799.99999996554</v>
      </c>
      <c r="C67" s="84">
        <v>672000.00000020734</v>
      </c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s="18" customFormat="1" x14ac:dyDescent="0.2">
      <c r="A68" s="82" t="s">
        <v>405</v>
      </c>
      <c r="B68" s="83">
        <v>3666600.0000001029</v>
      </c>
      <c r="C68" s="84">
        <v>2015999.9999998035</v>
      </c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s="18" customFormat="1" x14ac:dyDescent="0.2">
      <c r="A69" s="82" t="s">
        <v>406</v>
      </c>
      <c r="B69" s="83">
        <v>0</v>
      </c>
      <c r="C69" s="84">
        <v>0</v>
      </c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s="18" customFormat="1" x14ac:dyDescent="0.2">
      <c r="A70" s="82" t="s">
        <v>407</v>
      </c>
      <c r="B70" s="83">
        <v>5896799.9999997942</v>
      </c>
      <c r="C70" s="84">
        <v>4068000.0000001201</v>
      </c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s="18" customFormat="1" x14ac:dyDescent="0.2">
      <c r="A71" s="82" t="s">
        <v>408</v>
      </c>
      <c r="B71" s="83">
        <v>0</v>
      </c>
      <c r="C71" s="84">
        <v>0</v>
      </c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s="18" customFormat="1" x14ac:dyDescent="0.2">
      <c r="A72" s="82" t="s">
        <v>409</v>
      </c>
      <c r="B72" s="83">
        <v>718200.00000020629</v>
      </c>
      <c r="C72" s="84">
        <v>611999.99999998906</v>
      </c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s="18" customFormat="1" x14ac:dyDescent="0.2">
      <c r="A73" s="82" t="s">
        <v>410</v>
      </c>
      <c r="B73" s="83">
        <v>5254199.9999995185</v>
      </c>
      <c r="C73" s="84">
        <v>3947999.9999999562</v>
      </c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s="18" customFormat="1" x14ac:dyDescent="0.2">
      <c r="A74" s="82" t="s">
        <v>411</v>
      </c>
      <c r="B74" s="83">
        <v>8750700.0000002105</v>
      </c>
      <c r="C74" s="84">
        <v>5904000.0000000875</v>
      </c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s="18" customFormat="1" x14ac:dyDescent="0.2">
      <c r="A75" s="82" t="s">
        <v>412</v>
      </c>
      <c r="B75" s="83">
        <v>7881300.0000001378</v>
      </c>
      <c r="C75" s="84">
        <v>4211999.9999999888</v>
      </c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s="18" customFormat="1" x14ac:dyDescent="0.2">
      <c r="A76" s="82" t="s">
        <v>413</v>
      </c>
      <c r="B76" s="83">
        <v>1379700.0000000345</v>
      </c>
      <c r="C76" s="84">
        <v>1031999.9999998799</v>
      </c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s="18" customFormat="1" x14ac:dyDescent="0.2">
      <c r="A77" s="82" t="s">
        <v>414</v>
      </c>
      <c r="B77" s="83">
        <v>7106399.999999553</v>
      </c>
      <c r="C77" s="84">
        <v>4811999.9999999888</v>
      </c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s="18" customFormat="1" x14ac:dyDescent="0.2">
      <c r="A78" s="82" t="s">
        <v>415</v>
      </c>
      <c r="B78" s="83">
        <v>2230200.0000005499</v>
      </c>
      <c r="C78" s="84">
        <v>1584000.0000001965</v>
      </c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s="18" customFormat="1" x14ac:dyDescent="0.2">
      <c r="A79" s="82" t="s">
        <v>416</v>
      </c>
      <c r="B79" s="83">
        <v>7578899.999999553</v>
      </c>
      <c r="C79" s="84">
        <v>4331999.9999998799</v>
      </c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s="18" customFormat="1" x14ac:dyDescent="0.2">
      <c r="A80" s="82" t="s">
        <v>417</v>
      </c>
      <c r="B80" s="83">
        <v>18295200.000000548</v>
      </c>
      <c r="C80" s="84">
        <v>10080000.00000011</v>
      </c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s="18" customFormat="1" ht="13.5" thickBot="1" x14ac:dyDescent="0.25">
      <c r="A81" s="86" t="s">
        <v>418</v>
      </c>
      <c r="B81" s="87">
        <v>10319400.000000069</v>
      </c>
      <c r="C81" s="88">
        <v>6923999.9999999786</v>
      </c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s="16" customFormat="1" x14ac:dyDescent="0.2">
      <c r="A82" s="12"/>
      <c r="B82" s="1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5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s="18" customFormat="1" ht="13.5" thickBot="1" x14ac:dyDescent="0.25"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s="68" customFormat="1" ht="20.25" customHeight="1" x14ac:dyDescent="0.2">
      <c r="A84" s="311" t="s">
        <v>16</v>
      </c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3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68" customFormat="1" ht="25.5" x14ac:dyDescent="0.2">
      <c r="A85" s="59"/>
      <c r="B85" s="89" t="s">
        <v>35</v>
      </c>
      <c r="C85" s="89" t="s">
        <v>17</v>
      </c>
      <c r="D85" s="89" t="s">
        <v>18</v>
      </c>
      <c r="E85" s="89" t="s">
        <v>19</v>
      </c>
      <c r="F85" s="89" t="s">
        <v>20</v>
      </c>
      <c r="G85" s="89" t="s">
        <v>21</v>
      </c>
      <c r="H85" s="89" t="s">
        <v>22</v>
      </c>
      <c r="I85" s="89" t="s">
        <v>23</v>
      </c>
      <c r="J85" s="89" t="s">
        <v>24</v>
      </c>
      <c r="K85" s="89" t="s">
        <v>25</v>
      </c>
      <c r="L85" s="89" t="s">
        <v>26</v>
      </c>
      <c r="M85" s="89" t="s">
        <v>27</v>
      </c>
      <c r="N85" s="89" t="s">
        <v>28</v>
      </c>
      <c r="O85" s="90" t="s">
        <v>457</v>
      </c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68" customFormat="1" ht="20.25" customHeight="1" x14ac:dyDescent="0.3">
      <c r="A86" s="59" t="s">
        <v>1</v>
      </c>
      <c r="B86" s="72" t="s">
        <v>199</v>
      </c>
      <c r="C86" s="91">
        <v>23886353</v>
      </c>
      <c r="D86" s="91">
        <v>11882505</v>
      </c>
      <c r="E86" s="91">
        <v>17208848</v>
      </c>
      <c r="F86" s="91">
        <v>5775823</v>
      </c>
      <c r="G86" s="92">
        <v>670306</v>
      </c>
      <c r="H86" s="91">
        <v>1694143</v>
      </c>
      <c r="I86" s="91">
        <v>17540272</v>
      </c>
      <c r="J86" s="92">
        <v>10164132</v>
      </c>
      <c r="K86" s="91">
        <v>1546935</v>
      </c>
      <c r="L86" s="91">
        <v>3199531</v>
      </c>
      <c r="M86" s="91">
        <v>8584549</v>
      </c>
      <c r="N86" s="91">
        <v>14152057</v>
      </c>
      <c r="O86" s="84">
        <f>SUM(C86:N86)</f>
        <v>116305454</v>
      </c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68" customFormat="1" ht="13.5" thickBot="1" x14ac:dyDescent="0.25">
      <c r="A87" s="60" t="s">
        <v>202</v>
      </c>
      <c r="B87" s="69" t="s">
        <v>36</v>
      </c>
      <c r="C87" s="93">
        <v>8</v>
      </c>
      <c r="D87" s="93">
        <v>20</v>
      </c>
      <c r="E87" s="93">
        <v>292</v>
      </c>
      <c r="F87" s="93">
        <v>22.4</v>
      </c>
      <c r="G87" s="93">
        <v>0</v>
      </c>
      <c r="H87" s="93">
        <v>256</v>
      </c>
      <c r="I87" s="93">
        <v>28</v>
      </c>
      <c r="J87" s="93">
        <v>9.6999999999999993</v>
      </c>
      <c r="K87" s="93">
        <v>32.5</v>
      </c>
      <c r="L87" s="93">
        <v>40</v>
      </c>
      <c r="M87" s="93">
        <v>9.6999999999999993</v>
      </c>
      <c r="N87" s="93">
        <v>287.39999999999998</v>
      </c>
      <c r="O87" s="88">
        <f>SUM(C87:N87)</f>
        <v>1005.7</v>
      </c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8" customFormat="1" x14ac:dyDescent="0.2">
      <c r="A88" s="7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1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s="18" customFormat="1" ht="13.5" thickBo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N89" s="22"/>
      <c r="O89" s="22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s="68" customFormat="1" ht="22.5" customHeight="1" thickBot="1" x14ac:dyDescent="0.25">
      <c r="A90" s="299" t="s">
        <v>29</v>
      </c>
      <c r="B90" s="300"/>
      <c r="C90" s="300"/>
      <c r="D90" s="300"/>
      <c r="E90" s="300"/>
      <c r="F90" s="300"/>
      <c r="G90" s="300"/>
      <c r="H90" s="300"/>
      <c r="I90" s="301"/>
      <c r="J90" s="7"/>
      <c r="K90" s="57"/>
      <c r="L90" s="94"/>
      <c r="M90" s="94"/>
      <c r="N90" s="94"/>
      <c r="O90" s="94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68" customFormat="1" ht="48" customHeight="1" x14ac:dyDescent="0.25">
      <c r="A91" s="58" t="s">
        <v>0</v>
      </c>
      <c r="B91" s="95" t="s">
        <v>318</v>
      </c>
      <c r="C91" s="95" t="s">
        <v>319</v>
      </c>
      <c r="D91" s="95" t="s">
        <v>320</v>
      </c>
      <c r="E91" s="95" t="s">
        <v>321</v>
      </c>
      <c r="F91" s="95" t="s">
        <v>322</v>
      </c>
      <c r="G91" s="95" t="s">
        <v>480</v>
      </c>
      <c r="H91" s="95" t="s">
        <v>472</v>
      </c>
      <c r="I91" s="96" t="s">
        <v>323</v>
      </c>
      <c r="J91" s="97"/>
      <c r="K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68" customFormat="1" ht="13.5" x14ac:dyDescent="0.2">
      <c r="A92" s="59" t="s">
        <v>35</v>
      </c>
      <c r="B92" s="98" t="s">
        <v>325</v>
      </c>
      <c r="C92" s="98" t="s">
        <v>325</v>
      </c>
      <c r="D92" s="98" t="s">
        <v>325</v>
      </c>
      <c r="E92" s="98" t="s">
        <v>325</v>
      </c>
      <c r="F92" s="98" t="s">
        <v>325</v>
      </c>
      <c r="G92" s="98" t="s">
        <v>324</v>
      </c>
      <c r="H92" s="98" t="s">
        <v>326</v>
      </c>
      <c r="I92" s="99" t="s">
        <v>325</v>
      </c>
      <c r="J92" s="97"/>
      <c r="K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68" customFormat="1" x14ac:dyDescent="0.2">
      <c r="A93" s="24" t="s">
        <v>457</v>
      </c>
      <c r="B93" s="100">
        <v>78822</v>
      </c>
      <c r="C93" s="101">
        <v>71586</v>
      </c>
      <c r="D93" s="72">
        <v>10940</v>
      </c>
      <c r="E93" s="72">
        <v>8590</v>
      </c>
      <c r="F93" s="72">
        <v>7780</v>
      </c>
      <c r="G93" s="72">
        <v>4232.63</v>
      </c>
      <c r="H93" s="72">
        <v>3336</v>
      </c>
      <c r="I93" s="85">
        <v>1328.7750000000001</v>
      </c>
      <c r="J93" s="102"/>
      <c r="K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68" customFormat="1" ht="13.5" thickBot="1" x14ac:dyDescent="0.25">
      <c r="A94" s="103" t="s">
        <v>327</v>
      </c>
      <c r="B94" s="69"/>
      <c r="C94" s="69"/>
      <c r="D94" s="69"/>
      <c r="E94" s="69"/>
      <c r="F94" s="69"/>
      <c r="G94" s="69"/>
      <c r="H94" s="69"/>
      <c r="I94" s="104"/>
      <c r="J94" s="10"/>
      <c r="K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8" customFormat="1" x14ac:dyDescent="0.2">
      <c r="A95" s="57"/>
      <c r="B95" s="22"/>
      <c r="C95" s="23"/>
      <c r="J95" s="5"/>
      <c r="K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s="18" customFormat="1" ht="13.5" thickBot="1" x14ac:dyDescent="0.25"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s="68" customFormat="1" ht="25.5" customHeight="1" x14ac:dyDescent="0.2">
      <c r="A97" s="311" t="s">
        <v>206</v>
      </c>
      <c r="B97" s="312"/>
      <c r="C97" s="313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68" customFormat="1" x14ac:dyDescent="0.2">
      <c r="A98" s="59"/>
      <c r="B98" s="89" t="s">
        <v>35</v>
      </c>
      <c r="C98" s="105" t="s">
        <v>30</v>
      </c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68" customFormat="1" ht="33" customHeight="1" x14ac:dyDescent="0.2">
      <c r="A99" s="106" t="s">
        <v>225</v>
      </c>
      <c r="B99" s="72" t="s">
        <v>200</v>
      </c>
      <c r="C99" s="65">
        <v>33427</v>
      </c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68" customFormat="1" ht="33" customHeight="1" x14ac:dyDescent="0.2">
      <c r="A100" s="106" t="s">
        <v>37</v>
      </c>
      <c r="B100" s="72" t="s">
        <v>200</v>
      </c>
      <c r="C100" s="65">
        <v>8256</v>
      </c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68" customFormat="1" ht="25.5" x14ac:dyDescent="0.2">
      <c r="A101" s="106" t="s">
        <v>38</v>
      </c>
      <c r="B101" s="72" t="s">
        <v>200</v>
      </c>
      <c r="C101" s="65">
        <v>1958</v>
      </c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68" customFormat="1" ht="25.5" x14ac:dyDescent="0.2">
      <c r="A102" s="106" t="s">
        <v>39</v>
      </c>
      <c r="B102" s="72" t="s">
        <v>200</v>
      </c>
      <c r="C102" s="65">
        <v>7334</v>
      </c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68" customFormat="1" ht="15" thickBot="1" x14ac:dyDescent="0.25">
      <c r="A103" s="60" t="s">
        <v>457</v>
      </c>
      <c r="B103" s="69" t="s">
        <v>200</v>
      </c>
      <c r="C103" s="88">
        <f>SUM(C99:C102)</f>
        <v>50975</v>
      </c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25" customFormat="1" ht="15" x14ac:dyDescent="0.3">
      <c r="F104" s="26"/>
      <c r="G104" s="26"/>
      <c r="H104" s="26"/>
      <c r="I104" s="26"/>
      <c r="J104" s="26"/>
      <c r="K104" s="26"/>
      <c r="L104" s="26"/>
      <c r="M104" s="26"/>
      <c r="N104" s="26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</row>
    <row r="105" spans="1:25" s="18" customFormat="1" ht="13.5" thickBot="1" x14ac:dyDescent="0.25"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s="18" customFormat="1" ht="21.75" customHeight="1" x14ac:dyDescent="0.2">
      <c r="A106" s="314" t="s">
        <v>205</v>
      </c>
      <c r="B106" s="315"/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6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s="18" customFormat="1" ht="27.75" customHeight="1" x14ac:dyDescent="0.2">
      <c r="A107" s="106"/>
      <c r="B107" s="108" t="s">
        <v>35</v>
      </c>
      <c r="C107" s="89" t="s">
        <v>17</v>
      </c>
      <c r="D107" s="89" t="s">
        <v>18</v>
      </c>
      <c r="E107" s="89" t="s">
        <v>19</v>
      </c>
      <c r="F107" s="89" t="s">
        <v>20</v>
      </c>
      <c r="G107" s="89" t="s">
        <v>21</v>
      </c>
      <c r="H107" s="89" t="s">
        <v>22</v>
      </c>
      <c r="I107" s="89" t="s">
        <v>23</v>
      </c>
      <c r="J107" s="89" t="s">
        <v>24</v>
      </c>
      <c r="K107" s="89" t="s">
        <v>25</v>
      </c>
      <c r="L107" s="89" t="s">
        <v>26</v>
      </c>
      <c r="M107" s="89" t="s">
        <v>27</v>
      </c>
      <c r="N107" s="89" t="s">
        <v>28</v>
      </c>
      <c r="O107" s="117" t="s">
        <v>457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s="18" customFormat="1" x14ac:dyDescent="0.2">
      <c r="A108" s="59" t="s">
        <v>41</v>
      </c>
      <c r="B108" s="80" t="s">
        <v>440</v>
      </c>
      <c r="C108" s="73">
        <v>2444.0486400000054</v>
      </c>
      <c r="D108" s="73">
        <v>1482.220800000003</v>
      </c>
      <c r="E108" s="73">
        <v>2041.5475200000083</v>
      </c>
      <c r="F108" s="73">
        <v>1187.3270399999994</v>
      </c>
      <c r="G108" s="73">
        <v>343.62719999999507</v>
      </c>
      <c r="H108" s="73">
        <v>512.97984000000326</v>
      </c>
      <c r="I108" s="73">
        <v>2114.3164799999854</v>
      </c>
      <c r="J108" s="73">
        <v>1588.9401599999962</v>
      </c>
      <c r="K108" s="73">
        <v>626.98272000000497</v>
      </c>
      <c r="L108" s="73">
        <v>927.78431800001101</v>
      </c>
      <c r="M108" s="73">
        <v>1397.6112000000219</v>
      </c>
      <c r="N108" s="73">
        <v>1977.7785599999834</v>
      </c>
      <c r="O108" s="74">
        <f>SUM(C108:N108)</f>
        <v>16645.164478000017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s="18" customFormat="1" x14ac:dyDescent="0.2">
      <c r="A109" s="59" t="s">
        <v>441</v>
      </c>
      <c r="B109" s="80" t="s">
        <v>440</v>
      </c>
      <c r="C109" s="73">
        <v>123479.07200000049</v>
      </c>
      <c r="D109" s="73">
        <v>58584.969599999909</v>
      </c>
      <c r="E109" s="73">
        <v>86296.751039999959</v>
      </c>
      <c r="F109" s="73">
        <v>26327.141</v>
      </c>
      <c r="G109" s="73">
        <v>4460.8329599999834</v>
      </c>
      <c r="H109" s="73">
        <v>7697.7702400000035</v>
      </c>
      <c r="I109" s="73">
        <v>90926.774720000205</v>
      </c>
      <c r="J109" s="73">
        <v>49690.451200000076</v>
      </c>
      <c r="K109" s="73">
        <v>7207.6000000000013</v>
      </c>
      <c r="L109" s="73">
        <v>14883.121999999999</v>
      </c>
      <c r="M109" s="73">
        <v>39246.315999999999</v>
      </c>
      <c r="N109" s="73">
        <v>68334.819000000003</v>
      </c>
      <c r="O109" s="74">
        <f>SUM(C109:N109)</f>
        <v>577135.6197600005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s="16" customFormat="1" ht="13.5" thickBot="1" x14ac:dyDescent="0.25">
      <c r="A110" s="60" t="s">
        <v>442</v>
      </c>
      <c r="B110" s="109" t="s">
        <v>440</v>
      </c>
      <c r="C110" s="66">
        <v>126312.58805000001</v>
      </c>
      <c r="D110" s="66">
        <v>61440.275099999802</v>
      </c>
      <c r="E110" s="66">
        <v>88012.770899999203</v>
      </c>
      <c r="F110" s="66">
        <v>26991.621000000203</v>
      </c>
      <c r="G110" s="66">
        <v>4577.7210000001396</v>
      </c>
      <c r="H110" s="66">
        <v>7903.6692000001294</v>
      </c>
      <c r="I110" s="66">
        <v>92713.747800000405</v>
      </c>
      <c r="J110" s="66">
        <v>50814.469499999897</v>
      </c>
      <c r="K110" s="66">
        <v>7387.6691999996101</v>
      </c>
      <c r="L110" s="66">
        <v>15264.8945</v>
      </c>
      <c r="M110" s="66">
        <v>40223.550299999202</v>
      </c>
      <c r="N110" s="66">
        <v>69925.19970000071</v>
      </c>
      <c r="O110" s="75">
        <f>SUM(C110:N110)</f>
        <v>591568.17624999932</v>
      </c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s="27" customFormat="1" ht="13.5" thickBot="1" x14ac:dyDescent="0.25">
      <c r="A111" s="12"/>
      <c r="B111" s="13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5"/>
    </row>
    <row r="112" spans="1:25" s="18" customFormat="1" x14ac:dyDescent="0.2">
      <c r="A112" s="311" t="s">
        <v>204</v>
      </c>
      <c r="B112" s="312"/>
      <c r="C112" s="313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s="18" customFormat="1" x14ac:dyDescent="0.2">
      <c r="A113" s="110" t="s">
        <v>33</v>
      </c>
      <c r="B113" s="124" t="s">
        <v>35</v>
      </c>
      <c r="C113" s="111" t="s">
        <v>30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s="18" customFormat="1" ht="28.5" x14ac:dyDescent="0.2">
      <c r="A114" s="106" t="s">
        <v>468</v>
      </c>
      <c r="B114" s="112" t="s">
        <v>34</v>
      </c>
      <c r="C114" s="113">
        <v>100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s="18" customFormat="1" ht="25.5" x14ac:dyDescent="0.2">
      <c r="A115" s="106" t="s">
        <v>469</v>
      </c>
      <c r="B115" s="112" t="s">
        <v>34</v>
      </c>
      <c r="C115" s="113">
        <v>74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s="18" customFormat="1" ht="25.5" x14ac:dyDescent="0.2">
      <c r="A116" s="114" t="s">
        <v>458</v>
      </c>
      <c r="B116" s="112" t="s">
        <v>34</v>
      </c>
      <c r="C116" s="115">
        <v>0.27800000000000002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s="18" customFormat="1" ht="28.5" x14ac:dyDescent="0.3">
      <c r="A117" s="106" t="s">
        <v>163</v>
      </c>
      <c r="B117" s="112" t="s">
        <v>42</v>
      </c>
      <c r="C117" s="51">
        <v>169</v>
      </c>
      <c r="D117" s="116"/>
      <c r="E117" s="116"/>
      <c r="F117" s="116"/>
      <c r="G117" s="116"/>
      <c r="H117" s="116"/>
      <c r="I117" s="116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s="18" customFormat="1" ht="25.5" x14ac:dyDescent="0.2">
      <c r="A118" s="106" t="s">
        <v>31</v>
      </c>
      <c r="B118" s="112" t="s">
        <v>42</v>
      </c>
      <c r="C118" s="51">
        <v>125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s="18" customFormat="1" ht="28.5" x14ac:dyDescent="0.2">
      <c r="A119" s="106" t="s">
        <v>164</v>
      </c>
      <c r="B119" s="112" t="s">
        <v>201</v>
      </c>
      <c r="C119" s="118">
        <v>0.86</v>
      </c>
      <c r="G119" s="5"/>
      <c r="H119" s="5"/>
      <c r="I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s="18" customFormat="1" ht="25.5" x14ac:dyDescent="0.3">
      <c r="A120" s="119" t="s">
        <v>32</v>
      </c>
      <c r="B120" s="120" t="s">
        <v>201</v>
      </c>
      <c r="C120" s="121">
        <v>0.63</v>
      </c>
      <c r="G120" s="35"/>
      <c r="H120" s="36"/>
      <c r="I120" s="37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s="18" customFormat="1" ht="20.25" customHeight="1" x14ac:dyDescent="0.2">
      <c r="A121" s="114" t="s">
        <v>461</v>
      </c>
      <c r="B121" s="112" t="s">
        <v>34</v>
      </c>
      <c r="C121" s="81">
        <v>9.7000000000000003E-2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s="18" customFormat="1" ht="20.25" customHeight="1" x14ac:dyDescent="0.2">
      <c r="A122" s="238" t="s">
        <v>462</v>
      </c>
      <c r="B122" s="120" t="s">
        <v>34</v>
      </c>
      <c r="C122" s="239">
        <v>0.125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s="18" customFormat="1" ht="40.5" customHeight="1" x14ac:dyDescent="0.2">
      <c r="A123" s="289" t="s">
        <v>473</v>
      </c>
      <c r="B123" s="290"/>
      <c r="C123" s="291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s="18" customFormat="1" ht="47.25" customHeight="1" thickBot="1" x14ac:dyDescent="0.25">
      <c r="A124" s="346" t="s">
        <v>474</v>
      </c>
      <c r="B124" s="347"/>
      <c r="C124" s="348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s="18" customFormat="1" ht="20.25" customHeight="1" thickBot="1" x14ac:dyDescent="0.25">
      <c r="A125" s="28"/>
      <c r="B125" s="29"/>
      <c r="C125" s="19"/>
      <c r="D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s="18" customFormat="1" ht="25.5" customHeight="1" x14ac:dyDescent="0.2">
      <c r="A126" s="311" t="s">
        <v>328</v>
      </c>
      <c r="B126" s="312"/>
      <c r="C126" s="312"/>
      <c r="D126" s="313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s="18" customFormat="1" ht="20.25" customHeight="1" x14ac:dyDescent="0.2">
      <c r="A127" s="79"/>
      <c r="B127" s="123"/>
      <c r="C127" s="342" t="s">
        <v>340</v>
      </c>
      <c r="D127" s="343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s="18" customFormat="1" ht="20.25" customHeight="1" x14ac:dyDescent="0.3">
      <c r="A128" s="126"/>
      <c r="B128" s="89" t="s">
        <v>35</v>
      </c>
      <c r="C128" s="127" t="s">
        <v>459</v>
      </c>
      <c r="D128" s="128" t="s">
        <v>460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s="18" customFormat="1" ht="15.75" x14ac:dyDescent="0.3">
      <c r="A129" s="129" t="s">
        <v>330</v>
      </c>
      <c r="B129" s="30" t="s">
        <v>341</v>
      </c>
      <c r="C129" s="127">
        <v>0.2</v>
      </c>
      <c r="D129" s="128">
        <v>0.2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s="18" customFormat="1" ht="20.25" customHeight="1" thickBot="1" x14ac:dyDescent="0.35">
      <c r="A130" s="130" t="s">
        <v>331</v>
      </c>
      <c r="B130" s="131" t="s">
        <v>341</v>
      </c>
      <c r="C130" s="132">
        <v>0.9</v>
      </c>
      <c r="D130" s="133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s="18" customFormat="1" ht="20.25" customHeight="1" thickBot="1" x14ac:dyDescent="0.35">
      <c r="A131" s="31"/>
      <c r="B131" s="32"/>
      <c r="C131" s="32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s="18" customFormat="1" ht="20.25" customHeight="1" x14ac:dyDescent="0.2">
      <c r="A132" s="311" t="s">
        <v>332</v>
      </c>
      <c r="B132" s="312"/>
      <c r="C132" s="312"/>
      <c r="D132" s="312"/>
      <c r="E132" s="312"/>
      <c r="F132" s="312"/>
      <c r="G132" s="312"/>
      <c r="H132" s="312"/>
      <c r="I132" s="313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s="18" customFormat="1" ht="20.25" customHeight="1" x14ac:dyDescent="0.2">
      <c r="A133" s="134"/>
      <c r="B133" s="135"/>
      <c r="C133" s="342" t="s">
        <v>340</v>
      </c>
      <c r="D133" s="342"/>
      <c r="E133" s="342"/>
      <c r="F133" s="342"/>
      <c r="G133" s="342"/>
      <c r="H133" s="342"/>
      <c r="I133" s="343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s="18" customFormat="1" ht="20.25" customHeight="1" x14ac:dyDescent="0.3">
      <c r="A134" s="126"/>
      <c r="B134" s="89" t="s">
        <v>35</v>
      </c>
      <c r="C134" s="136" t="s">
        <v>333</v>
      </c>
      <c r="D134" s="136" t="s">
        <v>329</v>
      </c>
      <c r="E134" s="136" t="s">
        <v>334</v>
      </c>
      <c r="F134" s="136" t="s">
        <v>335</v>
      </c>
      <c r="G134" s="136" t="s">
        <v>336</v>
      </c>
      <c r="H134" s="136" t="s">
        <v>337</v>
      </c>
      <c r="I134" s="137" t="s">
        <v>338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s="18" customFormat="1" ht="20.25" customHeight="1" x14ac:dyDescent="0.35">
      <c r="A135" s="126" t="s">
        <v>436</v>
      </c>
      <c r="B135" s="30" t="s">
        <v>341</v>
      </c>
      <c r="C135" s="138"/>
      <c r="D135" s="127">
        <v>115.3</v>
      </c>
      <c r="E135" s="127">
        <v>115.3</v>
      </c>
      <c r="F135" s="127">
        <v>91.8</v>
      </c>
      <c r="G135" s="127">
        <v>108.4</v>
      </c>
      <c r="H135" s="127">
        <v>106.5</v>
      </c>
      <c r="I135" s="128">
        <v>112.6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s="18" customFormat="1" ht="16.5" thickBot="1" x14ac:dyDescent="0.35">
      <c r="A136" s="139" t="s">
        <v>339</v>
      </c>
      <c r="B136" s="131" t="s">
        <v>341</v>
      </c>
      <c r="C136" s="132">
        <v>1.6</v>
      </c>
      <c r="D136" s="132"/>
      <c r="E136" s="140"/>
      <c r="F136" s="140"/>
      <c r="G136" s="140"/>
      <c r="H136" s="140"/>
      <c r="I136" s="133">
        <v>1.3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s="5" customFormat="1" ht="15" x14ac:dyDescent="0.3">
      <c r="A137" s="33"/>
      <c r="C137" s="34"/>
      <c r="D137" s="34"/>
      <c r="E137" s="33"/>
      <c r="F137" s="33"/>
      <c r="G137" s="33"/>
      <c r="H137" s="33"/>
      <c r="I137" s="34"/>
    </row>
    <row r="138" spans="1:25" s="18" customFormat="1" ht="17.25" thickBot="1" x14ac:dyDescent="0.35">
      <c r="G138" s="35"/>
      <c r="H138" s="36"/>
      <c r="I138" s="37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s="141" customFormat="1" ht="17.25" customHeight="1" x14ac:dyDescent="0.3">
      <c r="A139" s="311" t="s">
        <v>349</v>
      </c>
      <c r="B139" s="312"/>
      <c r="C139" s="312"/>
      <c r="D139" s="312"/>
      <c r="E139" s="312"/>
      <c r="F139" s="312"/>
      <c r="G139" s="313"/>
      <c r="H139" s="29"/>
      <c r="I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 spans="1:25" s="40" customFormat="1" ht="63.75" x14ac:dyDescent="0.3">
      <c r="A140" s="142"/>
      <c r="B140" s="100" t="s">
        <v>343</v>
      </c>
      <c r="C140" s="100" t="s">
        <v>344</v>
      </c>
      <c r="D140" s="100" t="s">
        <v>345</v>
      </c>
      <c r="E140" s="100" t="s">
        <v>470</v>
      </c>
      <c r="F140" s="100" t="s">
        <v>346</v>
      </c>
      <c r="G140" s="143" t="s">
        <v>463</v>
      </c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1:25" s="40" customFormat="1" ht="39" customHeight="1" x14ac:dyDescent="0.3">
      <c r="A141" s="106" t="s">
        <v>342</v>
      </c>
      <c r="B141" s="100">
        <v>5</v>
      </c>
      <c r="C141" s="100">
        <v>72</v>
      </c>
      <c r="D141" s="144">
        <v>259</v>
      </c>
      <c r="E141" s="101">
        <v>4403</v>
      </c>
      <c r="F141" s="101">
        <v>9082</v>
      </c>
      <c r="G141" s="145">
        <v>778491</v>
      </c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 s="40" customFormat="1" ht="39" customHeight="1" x14ac:dyDescent="0.3">
      <c r="A142" s="106" t="s">
        <v>347</v>
      </c>
      <c r="B142" s="100">
        <v>1</v>
      </c>
      <c r="C142" s="100">
        <v>11</v>
      </c>
      <c r="D142" s="144">
        <v>73</v>
      </c>
      <c r="E142" s="144">
        <v>131</v>
      </c>
      <c r="F142" s="144">
        <v>368</v>
      </c>
      <c r="G142" s="145">
        <v>47089</v>
      </c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5" s="40" customFormat="1" ht="39" customHeight="1" thickBot="1" x14ac:dyDescent="0.35">
      <c r="A143" s="146" t="s">
        <v>348</v>
      </c>
      <c r="B143" s="147">
        <v>17</v>
      </c>
      <c r="C143" s="147">
        <v>31</v>
      </c>
      <c r="D143" s="148">
        <v>139</v>
      </c>
      <c r="E143" s="149">
        <v>9924</v>
      </c>
      <c r="F143" s="149">
        <v>14852</v>
      </c>
      <c r="G143" s="150">
        <v>1316946</v>
      </c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1:25" s="40" customFormat="1" x14ac:dyDescent="0.3">
      <c r="A144" s="57"/>
      <c r="B144" s="57"/>
      <c r="C144" s="57"/>
      <c r="D144" s="38"/>
      <c r="E144" s="39"/>
      <c r="F144" s="39"/>
      <c r="G144" s="39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1:25" s="18" customFormat="1" ht="13.5" thickBot="1" x14ac:dyDescent="0.25"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s="18" customFormat="1" ht="12.75" customHeight="1" x14ac:dyDescent="0.2">
      <c r="A146" s="314" t="s">
        <v>464</v>
      </c>
      <c r="B146" s="315"/>
      <c r="C146" s="315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6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s="18" customFormat="1" ht="12.75" customHeight="1" x14ac:dyDescent="0.2">
      <c r="A147" s="323" t="s">
        <v>465</v>
      </c>
      <c r="B147" s="324"/>
      <c r="C147" s="324"/>
      <c r="D147" s="324"/>
      <c r="E147" s="324"/>
      <c r="F147" s="324"/>
      <c r="G147" s="324"/>
      <c r="H147" s="324"/>
      <c r="I147" s="324"/>
      <c r="J147" s="324"/>
      <c r="K147" s="324"/>
      <c r="L147" s="324"/>
      <c r="M147" s="324"/>
      <c r="N147" s="324"/>
      <c r="O147" s="32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s="18" customFormat="1" ht="12.75" customHeight="1" x14ac:dyDescent="0.2">
      <c r="A148" s="323" t="s">
        <v>359</v>
      </c>
      <c r="B148" s="324"/>
      <c r="C148" s="324"/>
      <c r="D148" s="324"/>
      <c r="E148" s="324"/>
      <c r="F148" s="324"/>
      <c r="G148" s="324"/>
      <c r="H148" s="324"/>
      <c r="I148" s="324"/>
      <c r="J148" s="324"/>
      <c r="K148" s="324"/>
      <c r="L148" s="324"/>
      <c r="M148" s="324"/>
      <c r="N148" s="324"/>
      <c r="O148" s="32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s="18" customFormat="1" ht="12.75" customHeight="1" x14ac:dyDescent="0.2">
      <c r="A149" s="17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40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s="18" customFormat="1" x14ac:dyDescent="0.2">
      <c r="A150" s="63"/>
      <c r="B150" s="124" t="s">
        <v>35</v>
      </c>
      <c r="C150" s="124" t="s">
        <v>17</v>
      </c>
      <c r="D150" s="124" t="s">
        <v>18</v>
      </c>
      <c r="E150" s="124" t="s">
        <v>19</v>
      </c>
      <c r="F150" s="124" t="s">
        <v>20</v>
      </c>
      <c r="G150" s="124" t="s">
        <v>21</v>
      </c>
      <c r="H150" s="124" t="s">
        <v>22</v>
      </c>
      <c r="I150" s="124" t="s">
        <v>23</v>
      </c>
      <c r="J150" s="124" t="s">
        <v>24</v>
      </c>
      <c r="K150" s="124" t="s">
        <v>25</v>
      </c>
      <c r="L150" s="124" t="s">
        <v>26</v>
      </c>
      <c r="M150" s="124" t="s">
        <v>27</v>
      </c>
      <c r="N150" s="124" t="s">
        <v>28</v>
      </c>
      <c r="O150" s="125" t="s">
        <v>43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s="18" customFormat="1" ht="38.25" x14ac:dyDescent="0.2">
      <c r="A151" s="63" t="s">
        <v>353</v>
      </c>
      <c r="B151" s="80" t="s">
        <v>36</v>
      </c>
      <c r="C151" s="151">
        <v>8</v>
      </c>
      <c r="D151" s="151">
        <v>20</v>
      </c>
      <c r="E151" s="151">
        <v>292</v>
      </c>
      <c r="F151" s="151">
        <v>22.4</v>
      </c>
      <c r="G151" s="151">
        <v>0</v>
      </c>
      <c r="H151" s="151">
        <v>256</v>
      </c>
      <c r="I151" s="151">
        <v>28</v>
      </c>
      <c r="J151" s="151">
        <v>9.6999999999999993</v>
      </c>
      <c r="K151" s="151">
        <v>32.5</v>
      </c>
      <c r="L151" s="151">
        <v>40</v>
      </c>
      <c r="M151" s="151">
        <v>9.6999999999999993</v>
      </c>
      <c r="N151" s="151">
        <v>287.39999999999998</v>
      </c>
      <c r="O151" s="227">
        <f>SUM(C151:N151)</f>
        <v>1005.7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s="18" customFormat="1" ht="25.5" x14ac:dyDescent="0.2">
      <c r="A152" s="63" t="s">
        <v>350</v>
      </c>
      <c r="B152" s="80" t="s">
        <v>351</v>
      </c>
      <c r="C152" s="151">
        <v>0</v>
      </c>
      <c r="D152" s="151">
        <v>0</v>
      </c>
      <c r="E152" s="151">
        <v>60</v>
      </c>
      <c r="F152" s="151">
        <v>0</v>
      </c>
      <c r="G152" s="151">
        <v>0</v>
      </c>
      <c r="H152" s="151">
        <v>60</v>
      </c>
      <c r="I152" s="151">
        <v>0</v>
      </c>
      <c r="J152" s="151">
        <v>0</v>
      </c>
      <c r="K152" s="151">
        <v>0</v>
      </c>
      <c r="L152" s="151">
        <v>0</v>
      </c>
      <c r="M152" s="151">
        <v>0</v>
      </c>
      <c r="N152" s="151">
        <v>60</v>
      </c>
      <c r="O152" s="51">
        <f>SUM(C152:N152)</f>
        <v>180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s="18" customFormat="1" ht="26.25" thickBot="1" x14ac:dyDescent="0.25">
      <c r="A153" s="60" t="s">
        <v>352</v>
      </c>
      <c r="B153" s="109" t="s">
        <v>351</v>
      </c>
      <c r="C153" s="152">
        <f>0.22*60</f>
        <v>13.2</v>
      </c>
      <c r="D153" s="152">
        <f>0.55*60</f>
        <v>33</v>
      </c>
      <c r="E153" s="152">
        <f>0.98*60</f>
        <v>58.8</v>
      </c>
      <c r="F153" s="152">
        <f>0.62*60</f>
        <v>37.200000000000003</v>
      </c>
      <c r="G153" s="152">
        <v>0</v>
      </c>
      <c r="H153" s="152">
        <v>0</v>
      </c>
      <c r="I153" s="152">
        <v>46</v>
      </c>
      <c r="J153" s="152">
        <v>16</v>
      </c>
      <c r="K153" s="152">
        <v>54</v>
      </c>
      <c r="L153" s="152">
        <v>67</v>
      </c>
      <c r="M153" s="152">
        <v>16</v>
      </c>
      <c r="N153" s="152">
        <v>51</v>
      </c>
      <c r="O153" s="241">
        <f>SUM(C153:N153)</f>
        <v>392.2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s="18" customFormat="1" ht="13.5" thickBot="1" x14ac:dyDescent="0.25">
      <c r="A154" s="42"/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43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s="18" customFormat="1" ht="25.5" customHeight="1" x14ac:dyDescent="0.2">
      <c r="A155" s="320" t="s">
        <v>229</v>
      </c>
      <c r="B155" s="321"/>
      <c r="C155" s="322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43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s="18" customFormat="1" x14ac:dyDescent="0.2">
      <c r="A156" s="153"/>
      <c r="B156" s="108" t="s">
        <v>35</v>
      </c>
      <c r="C156" s="111" t="s">
        <v>30</v>
      </c>
      <c r="D156" s="20"/>
      <c r="E156" s="154"/>
      <c r="F156" s="20"/>
      <c r="G156" s="20"/>
      <c r="H156" s="20"/>
      <c r="I156" s="20"/>
      <c r="J156" s="20"/>
      <c r="K156" s="20"/>
      <c r="L156" s="20"/>
      <c r="M156" s="20"/>
      <c r="N156" s="20"/>
      <c r="O156" s="43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s="18" customFormat="1" ht="14.25" x14ac:dyDescent="0.25">
      <c r="A157" s="155" t="s">
        <v>231</v>
      </c>
      <c r="B157" s="80" t="s">
        <v>36</v>
      </c>
      <c r="C157" s="156">
        <f>0.008*2</f>
        <v>1.6E-2</v>
      </c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43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s="26" customFormat="1" ht="14.25" x14ac:dyDescent="0.25">
      <c r="A158" s="155" t="s">
        <v>232</v>
      </c>
      <c r="B158" s="80" t="s">
        <v>36</v>
      </c>
      <c r="C158" s="157">
        <v>4.6601498790900004</v>
      </c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</row>
    <row r="159" spans="1:25" s="18" customFormat="1" x14ac:dyDescent="0.2">
      <c r="A159" s="155" t="s">
        <v>226</v>
      </c>
      <c r="B159" s="80" t="s">
        <v>36</v>
      </c>
      <c r="C159" s="157">
        <v>0.49555114911449999</v>
      </c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43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s="18" customFormat="1" x14ac:dyDescent="0.2">
      <c r="A160" s="155" t="s">
        <v>227</v>
      </c>
      <c r="B160" s="80" t="s">
        <v>36</v>
      </c>
      <c r="C160" s="157">
        <v>0.82701251375399998</v>
      </c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43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s="18" customFormat="1" ht="13.5" thickBot="1" x14ac:dyDescent="0.25">
      <c r="A161" s="158" t="s">
        <v>228</v>
      </c>
      <c r="B161" s="109" t="s">
        <v>36</v>
      </c>
      <c r="C161" s="159">
        <v>0.63338656807350002</v>
      </c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43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s="18" customFormat="1" ht="13.5" thickBot="1" x14ac:dyDescent="0.25"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43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s="18" customFormat="1" x14ac:dyDescent="0.2">
      <c r="A163" s="314" t="s">
        <v>230</v>
      </c>
      <c r="B163" s="315"/>
      <c r="C163" s="316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43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s="18" customFormat="1" x14ac:dyDescent="0.2">
      <c r="A164" s="79"/>
      <c r="B164" s="108" t="s">
        <v>35</v>
      </c>
      <c r="C164" s="111" t="s">
        <v>30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43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s="18" customFormat="1" ht="14.25" x14ac:dyDescent="0.25">
      <c r="A165" s="155" t="s">
        <v>231</v>
      </c>
      <c r="B165" s="80" t="s">
        <v>36</v>
      </c>
      <c r="C165" s="160">
        <f>0.002*2</f>
        <v>4.0000000000000001E-3</v>
      </c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43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s="18" customFormat="1" ht="14.25" x14ac:dyDescent="0.25">
      <c r="A166" s="110" t="s">
        <v>232</v>
      </c>
      <c r="B166" s="80" t="s">
        <v>36</v>
      </c>
      <c r="C166" s="161">
        <v>1.4288838571079998</v>
      </c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43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s="18" customFormat="1" x14ac:dyDescent="0.2">
      <c r="A167" s="110" t="s">
        <v>226</v>
      </c>
      <c r="B167" s="80" t="s">
        <v>36</v>
      </c>
      <c r="C167" s="161">
        <v>0.15194469184739998</v>
      </c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43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s="18" customFormat="1" x14ac:dyDescent="0.2">
      <c r="A168" s="110" t="s">
        <v>227</v>
      </c>
      <c r="B168" s="80" t="s">
        <v>36</v>
      </c>
      <c r="C168" s="161">
        <v>0.25357657182479998</v>
      </c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43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s="18" customFormat="1" ht="13.5" thickBot="1" x14ac:dyDescent="0.25">
      <c r="A169" s="162" t="s">
        <v>228</v>
      </c>
      <c r="B169" s="109" t="s">
        <v>36</v>
      </c>
      <c r="C169" s="163">
        <v>0.19420745381819998</v>
      </c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43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s="18" customFormat="1" ht="13.5" thickBot="1" x14ac:dyDescent="0.25">
      <c r="C170" s="16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43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s="18" customFormat="1" x14ac:dyDescent="0.2">
      <c r="A171" s="314" t="s">
        <v>44</v>
      </c>
      <c r="B171" s="315"/>
      <c r="C171" s="316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s="18" customFormat="1" ht="41.25" customHeight="1" thickBot="1" x14ac:dyDescent="0.25">
      <c r="A172" s="317" t="s">
        <v>360</v>
      </c>
      <c r="B172" s="318"/>
      <c r="C172" s="319"/>
      <c r="F172" s="165"/>
      <c r="G172" s="165"/>
      <c r="H172" s="165"/>
      <c r="I172" s="165"/>
      <c r="J172" s="165"/>
      <c r="K172" s="165"/>
      <c r="L172" s="165"/>
      <c r="M172" s="165"/>
      <c r="N172" s="16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s="18" customFormat="1" ht="25.5" customHeight="1" thickBot="1" x14ac:dyDescent="0.25"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s="18" customFormat="1" x14ac:dyDescent="0.2">
      <c r="A174" s="299" t="s">
        <v>45</v>
      </c>
      <c r="B174" s="300"/>
      <c r="C174" s="300"/>
      <c r="D174" s="300"/>
      <c r="E174" s="300"/>
      <c r="F174" s="300"/>
      <c r="G174" s="300"/>
      <c r="H174" s="300"/>
      <c r="I174" s="300"/>
      <c r="J174" s="301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s="18" customFormat="1" ht="30" customHeight="1" thickBot="1" x14ac:dyDescent="0.25">
      <c r="A175" s="344" t="s">
        <v>475</v>
      </c>
      <c r="B175" s="302"/>
      <c r="C175" s="302"/>
      <c r="D175" s="302"/>
      <c r="E175" s="302"/>
      <c r="F175" s="302"/>
      <c r="G175" s="302"/>
      <c r="H175" s="302"/>
      <c r="I175" s="302"/>
      <c r="J175" s="34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s="18" customFormat="1" ht="13.5" thickBot="1" x14ac:dyDescent="0.25">
      <c r="A176" s="299" t="s">
        <v>366</v>
      </c>
      <c r="B176" s="300"/>
      <c r="C176" s="300"/>
      <c r="D176" s="300"/>
      <c r="E176" s="300"/>
      <c r="F176" s="300"/>
      <c r="G176" s="300"/>
      <c r="H176" s="300"/>
      <c r="I176" s="300"/>
      <c r="J176" s="301"/>
      <c r="P176" s="29"/>
      <c r="Q176" s="29"/>
      <c r="R176" s="29"/>
      <c r="S176" s="29"/>
      <c r="T176" s="29"/>
      <c r="U176" s="5"/>
      <c r="V176" s="5"/>
      <c r="W176" s="5"/>
      <c r="X176" s="5"/>
      <c r="Y176" s="5"/>
    </row>
    <row r="177" spans="1:25" s="18" customFormat="1" ht="14.25" x14ac:dyDescent="0.2">
      <c r="A177" s="166"/>
      <c r="B177" s="167" t="s">
        <v>363</v>
      </c>
      <c r="C177" s="167" t="s">
        <v>46</v>
      </c>
      <c r="D177" s="167" t="s">
        <v>362</v>
      </c>
      <c r="E177" s="167" t="s">
        <v>361</v>
      </c>
      <c r="F177" s="167" t="s">
        <v>47</v>
      </c>
      <c r="G177" s="167" t="s">
        <v>48</v>
      </c>
      <c r="H177" s="167" t="s">
        <v>365</v>
      </c>
      <c r="I177" s="167" t="s">
        <v>364</v>
      </c>
      <c r="J177" s="168" t="s">
        <v>49</v>
      </c>
      <c r="L177" s="29"/>
      <c r="M177" s="29"/>
      <c r="N177" s="29"/>
      <c r="O177" s="29"/>
      <c r="P177" s="29"/>
      <c r="Q177" s="29"/>
      <c r="R177" s="29"/>
      <c r="S177" s="29"/>
      <c r="T177" s="29"/>
      <c r="U177" s="5"/>
      <c r="V177" s="5"/>
      <c r="W177" s="5"/>
      <c r="X177" s="5"/>
      <c r="Y177" s="5"/>
    </row>
    <row r="178" spans="1:25" s="18" customFormat="1" x14ac:dyDescent="0.2">
      <c r="A178" s="44" t="s">
        <v>17</v>
      </c>
      <c r="B178" s="45">
        <v>4.5461971830985934</v>
      </c>
      <c r="C178" s="45">
        <v>43.346121297602267</v>
      </c>
      <c r="D178" s="45">
        <v>46.960507757404763</v>
      </c>
      <c r="E178" s="45">
        <v>114.87390691114243</v>
      </c>
      <c r="F178" s="45">
        <v>1.3454896551724129</v>
      </c>
      <c r="G178" s="45">
        <v>256.06000000000006</v>
      </c>
      <c r="H178" s="45">
        <v>1057.3453521126744</v>
      </c>
      <c r="I178" s="45">
        <v>12.475035460992913</v>
      </c>
      <c r="J178" s="46">
        <v>105.5805471124619</v>
      </c>
      <c r="L178" s="29"/>
      <c r="M178" s="29"/>
      <c r="N178" s="29"/>
      <c r="O178" s="29"/>
      <c r="P178" s="29"/>
      <c r="Q178" s="29"/>
      <c r="R178" s="29"/>
      <c r="S178" s="29"/>
      <c r="T178" s="29"/>
      <c r="U178" s="5"/>
      <c r="V178" s="5"/>
      <c r="W178" s="5"/>
      <c r="X178" s="5"/>
      <c r="Y178" s="5"/>
    </row>
    <row r="179" spans="1:25" s="18" customFormat="1" x14ac:dyDescent="0.2">
      <c r="A179" s="44" t="s">
        <v>18</v>
      </c>
      <c r="B179" s="45">
        <v>1.5698437500000022</v>
      </c>
      <c r="C179" s="45">
        <v>21.433853354134182</v>
      </c>
      <c r="D179" s="45">
        <v>43.258437500000028</v>
      </c>
      <c r="E179" s="45">
        <v>76.828237129485203</v>
      </c>
      <c r="F179" s="45">
        <v>0.98328244274809118</v>
      </c>
      <c r="G179" s="45">
        <v>157.86864274570991</v>
      </c>
      <c r="H179" s="45">
        <v>989.99641185647545</v>
      </c>
      <c r="I179" s="45">
        <v>20.728870292887041</v>
      </c>
      <c r="J179" s="46">
        <v>80.018181818181759</v>
      </c>
      <c r="L179" s="29"/>
      <c r="M179" s="29"/>
      <c r="N179" s="29"/>
      <c r="O179" s="29"/>
      <c r="P179" s="29"/>
      <c r="Q179" s="29"/>
      <c r="R179" s="29"/>
      <c r="S179" s="29"/>
      <c r="T179" s="29"/>
      <c r="U179" s="5"/>
      <c r="V179" s="5"/>
      <c r="W179" s="5"/>
      <c r="X179" s="5"/>
      <c r="Y179" s="5"/>
    </row>
    <row r="180" spans="1:25" s="18" customFormat="1" x14ac:dyDescent="0.2">
      <c r="A180" s="44" t="s">
        <v>19</v>
      </c>
      <c r="B180" s="45">
        <v>1.8440922190201732</v>
      </c>
      <c r="C180" s="45">
        <v>11.133568406205919</v>
      </c>
      <c r="D180" s="45">
        <v>31.048236953455596</v>
      </c>
      <c r="E180" s="45">
        <v>48.900141043723622</v>
      </c>
      <c r="F180" s="45">
        <v>0.69887675507020197</v>
      </c>
      <c r="G180" s="45">
        <v>112.51788732394355</v>
      </c>
      <c r="H180" s="45">
        <v>944.44704225352132</v>
      </c>
      <c r="I180" s="45">
        <v>30.206501547987614</v>
      </c>
      <c r="J180" s="46">
        <v>53.313055181695795</v>
      </c>
      <c r="L180" s="29"/>
      <c r="M180" s="29"/>
      <c r="N180" s="29"/>
      <c r="O180" s="29"/>
      <c r="P180" s="29"/>
      <c r="Q180" s="29"/>
      <c r="R180" s="29"/>
      <c r="S180" s="29"/>
      <c r="T180" s="29"/>
      <c r="U180" s="5"/>
      <c r="V180" s="5"/>
      <c r="W180" s="5"/>
      <c r="X180" s="5"/>
      <c r="Y180" s="5"/>
    </row>
    <row r="181" spans="1:25" s="18" customFormat="1" x14ac:dyDescent="0.2">
      <c r="A181" s="44" t="s">
        <v>20</v>
      </c>
      <c r="B181" s="45">
        <v>5.1135593220338995</v>
      </c>
      <c r="C181" s="45">
        <v>7.8212518195050933</v>
      </c>
      <c r="D181" s="45">
        <v>27.84169096209915</v>
      </c>
      <c r="E181" s="45">
        <v>39.881804949053844</v>
      </c>
      <c r="F181" s="45">
        <v>0.39787142857142888</v>
      </c>
      <c r="G181" s="45">
        <v>119.03348484848482</v>
      </c>
      <c r="H181" s="45">
        <v>1012.0421212121204</v>
      </c>
      <c r="I181" s="45">
        <v>54.242940320232961</v>
      </c>
      <c r="J181" s="46">
        <v>38.140833333333298</v>
      </c>
      <c r="L181" s="29"/>
      <c r="M181" s="29"/>
      <c r="N181" s="29"/>
      <c r="O181" s="29"/>
      <c r="P181" s="29"/>
      <c r="Q181" s="29"/>
      <c r="R181" s="29"/>
      <c r="S181" s="29"/>
      <c r="T181" s="29"/>
      <c r="U181" s="5"/>
      <c r="V181" s="5"/>
      <c r="W181" s="5"/>
      <c r="X181" s="5"/>
      <c r="Y181" s="5"/>
    </row>
    <row r="182" spans="1:25" s="18" customFormat="1" x14ac:dyDescent="0.2">
      <c r="A182" s="44" t="s">
        <v>21</v>
      </c>
      <c r="B182" s="45">
        <v>5.689466292134842</v>
      </c>
      <c r="C182" s="45">
        <v>5.2608146067415715</v>
      </c>
      <c r="D182" s="45">
        <v>18.555337078651668</v>
      </c>
      <c r="E182" s="45">
        <v>26.902528089887674</v>
      </c>
      <c r="F182" s="45">
        <v>9.7052341597795883E-2</v>
      </c>
      <c r="G182" s="45">
        <v>100.8700331125828</v>
      </c>
      <c r="H182" s="45">
        <v>961.96622516556329</v>
      </c>
      <c r="I182" s="45">
        <v>58.371428571428567</v>
      </c>
      <c r="J182" s="46">
        <v>27.557808219178106</v>
      </c>
      <c r="L182" s="29"/>
      <c r="M182" s="29"/>
      <c r="N182" s="29"/>
      <c r="O182" s="29"/>
      <c r="P182" s="29"/>
      <c r="Q182" s="29"/>
      <c r="R182" s="29"/>
      <c r="S182" s="29"/>
      <c r="T182" s="29"/>
      <c r="U182" s="5"/>
      <c r="V182" s="5"/>
      <c r="W182" s="5"/>
      <c r="X182" s="5"/>
      <c r="Y182" s="5"/>
    </row>
    <row r="183" spans="1:25" s="18" customFormat="1" x14ac:dyDescent="0.2">
      <c r="A183" s="44" t="s">
        <v>22</v>
      </c>
      <c r="B183" s="45">
        <v>5.6287375415282357</v>
      </c>
      <c r="C183" s="45">
        <v>4.5214285714285625</v>
      </c>
      <c r="D183" s="45">
        <v>19.311129568106303</v>
      </c>
      <c r="E183" s="45">
        <v>26.961129568106291</v>
      </c>
      <c r="F183" s="45">
        <v>6.9192751235584993E-2</v>
      </c>
      <c r="G183" s="45">
        <v>135.01830985915498</v>
      </c>
      <c r="H183" s="45">
        <v>972.42376760563434</v>
      </c>
      <c r="I183" s="45">
        <v>75.315555555555463</v>
      </c>
      <c r="J183" s="46">
        <v>30.661904761904761</v>
      </c>
      <c r="L183" s="29"/>
      <c r="M183" s="29"/>
      <c r="N183" s="29"/>
      <c r="O183" s="29"/>
      <c r="P183" s="29"/>
      <c r="Q183" s="29"/>
      <c r="R183" s="29"/>
      <c r="S183" s="29"/>
      <c r="T183" s="29"/>
      <c r="U183" s="5"/>
      <c r="V183" s="5"/>
      <c r="W183" s="5"/>
      <c r="X183" s="5"/>
      <c r="Y183" s="5"/>
    </row>
    <row r="184" spans="1:25" s="18" customFormat="1" x14ac:dyDescent="0.2">
      <c r="A184" s="44" t="s">
        <v>23</v>
      </c>
      <c r="B184" s="45">
        <v>5.2581690140845003</v>
      </c>
      <c r="C184" s="45">
        <v>4.403521126760567</v>
      </c>
      <c r="D184" s="45">
        <v>18.26760563380283</v>
      </c>
      <c r="E184" s="45">
        <v>25.776338028169004</v>
      </c>
      <c r="F184" s="45">
        <v>0.15633001422475121</v>
      </c>
      <c r="G184" s="45">
        <v>155.23703703703711</v>
      </c>
      <c r="H184" s="45">
        <v>1032.0141975308638</v>
      </c>
      <c r="I184" s="45">
        <v>52.797840755735507</v>
      </c>
      <c r="J184" s="46">
        <v>38.213324360699879</v>
      </c>
      <c r="L184" s="29"/>
      <c r="M184" s="29"/>
      <c r="N184" s="29"/>
      <c r="O184" s="29"/>
      <c r="P184" s="29"/>
      <c r="Q184" s="29"/>
      <c r="R184" s="29"/>
      <c r="S184" s="29"/>
      <c r="T184" s="29"/>
      <c r="U184" s="5"/>
      <c r="V184" s="5"/>
      <c r="W184" s="5"/>
      <c r="X184" s="5"/>
      <c r="Y184" s="5"/>
    </row>
    <row r="185" spans="1:25" s="18" customFormat="1" x14ac:dyDescent="0.2">
      <c r="A185" s="44" t="s">
        <v>24</v>
      </c>
      <c r="B185" s="45">
        <v>5.3427762039660101</v>
      </c>
      <c r="C185" s="45">
        <v>4.1073654390934875</v>
      </c>
      <c r="D185" s="45">
        <v>18.033711048158633</v>
      </c>
      <c r="E185" s="45">
        <v>25.24546742209629</v>
      </c>
      <c r="F185" s="45">
        <v>0.36672752808988807</v>
      </c>
      <c r="G185" s="45">
        <v>148.28296943231433</v>
      </c>
      <c r="H185" s="45">
        <v>963.9998544395919</v>
      </c>
      <c r="I185" s="45">
        <v>50.640755735492647</v>
      </c>
      <c r="J185" s="46">
        <v>34.587634408602206</v>
      </c>
      <c r="L185" s="29"/>
      <c r="M185" s="29"/>
      <c r="N185" s="29"/>
      <c r="O185" s="29"/>
      <c r="P185" s="29"/>
      <c r="Q185" s="29"/>
      <c r="R185" s="5"/>
      <c r="S185" s="5"/>
      <c r="T185" s="5"/>
      <c r="U185" s="5"/>
      <c r="V185" s="5"/>
      <c r="W185" s="5"/>
      <c r="X185" s="5"/>
      <c r="Y185" s="5"/>
    </row>
    <row r="186" spans="1:25" s="18" customFormat="1" x14ac:dyDescent="0.2">
      <c r="A186" s="44" t="s">
        <v>25</v>
      </c>
      <c r="B186" s="45">
        <v>4.8321220930232558</v>
      </c>
      <c r="C186" s="45">
        <v>11.031586608442502</v>
      </c>
      <c r="D186" s="45">
        <v>26.955312954876266</v>
      </c>
      <c r="E186" s="45">
        <v>36.146724890829695</v>
      </c>
      <c r="F186" s="45">
        <v>0.33019914651493643</v>
      </c>
      <c r="G186" s="45">
        <v>88.156622998544421</v>
      </c>
      <c r="H186" s="45">
        <v>973.95589519650684</v>
      </c>
      <c r="I186" s="45">
        <v>40.534722222222179</v>
      </c>
      <c r="J186" s="46">
        <v>31.934861111111118</v>
      </c>
      <c r="L186" s="29"/>
      <c r="M186" s="29"/>
      <c r="N186" s="29"/>
      <c r="O186" s="29"/>
      <c r="P186" s="29"/>
      <c r="Q186" s="29"/>
      <c r="R186" s="5"/>
      <c r="S186" s="5"/>
      <c r="T186" s="5"/>
      <c r="U186" s="5"/>
      <c r="V186" s="5"/>
      <c r="W186" s="5"/>
      <c r="X186" s="5"/>
      <c r="Y186" s="5"/>
    </row>
    <row r="187" spans="1:25" s="18" customFormat="1" x14ac:dyDescent="0.2">
      <c r="A187" s="44" t="s">
        <v>26</v>
      </c>
      <c r="B187" s="45">
        <v>4.9913841807909609</v>
      </c>
      <c r="C187" s="45">
        <v>24.678107344632746</v>
      </c>
      <c r="D187" s="45">
        <v>35.688700564971747</v>
      </c>
      <c r="E187" s="45">
        <v>65.638135593220369</v>
      </c>
      <c r="F187" s="45">
        <v>0.3972598870056494</v>
      </c>
      <c r="G187" s="45">
        <v>145.03051851851848</v>
      </c>
      <c r="H187" s="45">
        <v>1055.0777777777789</v>
      </c>
      <c r="I187" s="45">
        <v>22.57972789115647</v>
      </c>
      <c r="J187" s="46">
        <v>41.323687752355276</v>
      </c>
      <c r="L187" s="29"/>
      <c r="M187" s="29"/>
      <c r="N187" s="29"/>
      <c r="O187" s="29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s="18" customFormat="1" x14ac:dyDescent="0.2">
      <c r="A188" s="44" t="s">
        <v>27</v>
      </c>
      <c r="B188" s="45">
        <v>4.6214804063860653</v>
      </c>
      <c r="C188" s="45">
        <v>23.778664731494903</v>
      </c>
      <c r="D188" s="45">
        <v>31.761393323657487</v>
      </c>
      <c r="E188" s="45">
        <v>60.445573294629895</v>
      </c>
      <c r="F188" s="45">
        <v>0.31700854700854747</v>
      </c>
      <c r="G188" s="45">
        <v>106.5071532846715</v>
      </c>
      <c r="H188" s="45">
        <v>1002.4795620437948</v>
      </c>
      <c r="I188" s="45">
        <v>28.735640648011735</v>
      </c>
      <c r="J188" s="46">
        <v>34.989606741573049</v>
      </c>
      <c r="L188" s="29"/>
      <c r="M188" s="29"/>
      <c r="N188" s="29"/>
      <c r="O188" s="29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s="18" customFormat="1" ht="13.5" thickBot="1" x14ac:dyDescent="0.25">
      <c r="A189" s="47" t="s">
        <v>28</v>
      </c>
      <c r="B189" s="48">
        <v>6.0956152758133015</v>
      </c>
      <c r="C189" s="48">
        <v>75.695332390381949</v>
      </c>
      <c r="D189" s="48">
        <v>51.543847241867077</v>
      </c>
      <c r="E189" s="48">
        <v>163.03578500707232</v>
      </c>
      <c r="F189" s="48">
        <v>1.5315459610027837</v>
      </c>
      <c r="G189" s="48">
        <v>255.38831168831172</v>
      </c>
      <c r="H189" s="48">
        <v>1054.619913419913</v>
      </c>
      <c r="I189" s="48">
        <v>36.066759776536301</v>
      </c>
      <c r="J189" s="49">
        <v>143.53697705802961</v>
      </c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s="18" customFormat="1" ht="13.5" thickBot="1" x14ac:dyDescent="0.25">
      <c r="A190" s="299" t="s">
        <v>208</v>
      </c>
      <c r="B190" s="300"/>
      <c r="C190" s="300"/>
      <c r="D190" s="300"/>
      <c r="E190" s="300"/>
      <c r="F190" s="300"/>
      <c r="G190" s="300"/>
      <c r="H190" s="300"/>
      <c r="I190" s="300"/>
      <c r="J190" s="300"/>
      <c r="K190" s="300"/>
      <c r="L190" s="300"/>
      <c r="M190" s="300"/>
      <c r="N190" s="300"/>
      <c r="O190" s="301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s="18" customFormat="1" ht="25.5" x14ac:dyDescent="0.2">
      <c r="A191" s="169"/>
      <c r="B191" s="170" t="s">
        <v>51</v>
      </c>
      <c r="C191" s="170" t="s">
        <v>52</v>
      </c>
      <c r="D191" s="170" t="s">
        <v>53</v>
      </c>
      <c r="E191" s="170" t="s">
        <v>54</v>
      </c>
      <c r="F191" s="170" t="s">
        <v>55</v>
      </c>
      <c r="G191" s="170" t="s">
        <v>56</v>
      </c>
      <c r="H191" s="170" t="s">
        <v>57</v>
      </c>
      <c r="I191" s="170" t="s">
        <v>58</v>
      </c>
      <c r="J191" s="170" t="s">
        <v>59</v>
      </c>
      <c r="K191" s="170" t="s">
        <v>60</v>
      </c>
      <c r="L191" s="170" t="s">
        <v>61</v>
      </c>
      <c r="M191" s="170" t="s">
        <v>62</v>
      </c>
      <c r="N191" s="170" t="s">
        <v>63</v>
      </c>
      <c r="O191" s="171" t="s">
        <v>64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s="30" customFormat="1" x14ac:dyDescent="0.2">
      <c r="A192" s="44" t="s">
        <v>17</v>
      </c>
      <c r="B192" s="50">
        <v>20.930769230769229</v>
      </c>
      <c r="C192" s="50">
        <v>33.579772079772098</v>
      </c>
      <c r="D192" s="50">
        <v>62.084022824536326</v>
      </c>
      <c r="E192" s="50">
        <v>133.85987558320369</v>
      </c>
      <c r="F192" s="50">
        <v>1137.7914463452564</v>
      </c>
      <c r="G192" s="50">
        <v>0.11590296495956881</v>
      </c>
      <c r="H192" s="50">
        <v>152.45980769230778</v>
      </c>
      <c r="I192" s="50">
        <v>1.0024258760107816</v>
      </c>
      <c r="J192" s="50">
        <v>79.020619946091543</v>
      </c>
      <c r="K192" s="50">
        <v>1006.5141509433953</v>
      </c>
      <c r="L192" s="50">
        <v>8.5685983827493359</v>
      </c>
      <c r="M192" s="50">
        <v>18.419574468085109</v>
      </c>
      <c r="N192" s="50">
        <v>65.104048582995944</v>
      </c>
      <c r="O192" s="51">
        <v>68.866099290780198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s="30" customFormat="1" x14ac:dyDescent="0.2">
      <c r="A193" s="44" t="s">
        <v>18</v>
      </c>
      <c r="B193" s="50">
        <v>11.364953271028034</v>
      </c>
      <c r="C193" s="50">
        <v>29.501401869158887</v>
      </c>
      <c r="D193" s="50">
        <v>43.46417445482863</v>
      </c>
      <c r="E193" s="50">
        <v>97.015038759689901</v>
      </c>
      <c r="F193" s="50">
        <v>1124.112403100776</v>
      </c>
      <c r="G193" s="50">
        <v>0.11071428571428577</v>
      </c>
      <c r="H193" s="50">
        <v>155.37855750487324</v>
      </c>
      <c r="I193" s="50">
        <v>1.2260416666666683</v>
      </c>
      <c r="J193" s="50">
        <v>73.986904761904796</v>
      </c>
      <c r="K193" s="50">
        <v>1005.0494047619065</v>
      </c>
      <c r="L193" s="50">
        <v>7.7921130952380926</v>
      </c>
      <c r="M193" s="50">
        <v>25.333385335413411</v>
      </c>
      <c r="N193" s="50">
        <v>93.113690476190442</v>
      </c>
      <c r="O193" s="51">
        <v>41.776041666666707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s="30" customFormat="1" x14ac:dyDescent="0.2">
      <c r="A194" s="44" t="s">
        <v>19</v>
      </c>
      <c r="B194" s="50">
        <v>6.9939179632248933</v>
      </c>
      <c r="C194" s="50">
        <v>21.927015558698727</v>
      </c>
      <c r="D194" s="50">
        <v>28.838330975954754</v>
      </c>
      <c r="E194" s="50">
        <v>98.881368267831135</v>
      </c>
      <c r="F194" s="50">
        <v>1070.7799126637558</v>
      </c>
      <c r="G194" s="50">
        <v>0.13530997304582218</v>
      </c>
      <c r="H194" s="50">
        <v>173.69351081530795</v>
      </c>
      <c r="I194" s="50">
        <v>1.6832884097035041</v>
      </c>
      <c r="J194" s="50">
        <v>73.025204359673012</v>
      </c>
      <c r="K194" s="50">
        <v>1002.0343665768191</v>
      </c>
      <c r="L194" s="50">
        <v>11.83625336927224</v>
      </c>
      <c r="M194" s="50">
        <v>37.299238578680189</v>
      </c>
      <c r="N194" s="50">
        <v>124.13530997304578</v>
      </c>
      <c r="O194" s="51">
        <v>30.252496626180829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s="30" customFormat="1" x14ac:dyDescent="0.2">
      <c r="A195" s="44" t="s">
        <v>20</v>
      </c>
      <c r="B195" s="50">
        <v>6.1207848837209271</v>
      </c>
      <c r="C195" s="50">
        <v>19.192430858806418</v>
      </c>
      <c r="D195" s="50">
        <v>25.824854651162791</v>
      </c>
      <c r="E195" s="50">
        <v>97.793886462882114</v>
      </c>
      <c r="F195" s="50">
        <v>1152.7943231441047</v>
      </c>
      <c r="G195" s="50">
        <v>4.1388888888888878E-2</v>
      </c>
      <c r="H195" s="50">
        <v>187.33446893787573</v>
      </c>
      <c r="I195" s="50">
        <v>1.0872222222222248</v>
      </c>
      <c r="J195" s="50">
        <v>66.657222222222217</v>
      </c>
      <c r="K195" s="50">
        <v>1009.1843055555551</v>
      </c>
      <c r="L195" s="50">
        <v>16.162222222222212</v>
      </c>
      <c r="M195" s="50">
        <v>65.598401162790736</v>
      </c>
      <c r="N195" s="50">
        <v>210.75722222222223</v>
      </c>
      <c r="O195" s="51">
        <v>23.307083333333331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s="30" customFormat="1" x14ac:dyDescent="0.2">
      <c r="A196" s="44" t="s">
        <v>21</v>
      </c>
      <c r="B196" s="50">
        <v>4.8994374120956357</v>
      </c>
      <c r="C196" s="50">
        <v>13.411111111111104</v>
      </c>
      <c r="D196" s="50">
        <v>18.285372714486638</v>
      </c>
      <c r="E196" s="50">
        <v>90.301060606060474</v>
      </c>
      <c r="F196" s="50">
        <v>1128.5657575757584</v>
      </c>
      <c r="G196" s="50">
        <v>8.6021505376344086E-3</v>
      </c>
      <c r="H196" s="50">
        <v>199.95245614035079</v>
      </c>
      <c r="I196" s="50">
        <v>1.202150537634409</v>
      </c>
      <c r="J196" s="50">
        <v>65.070161290322503</v>
      </c>
      <c r="K196" s="50">
        <v>1006.1928667563931</v>
      </c>
      <c r="L196" s="50">
        <v>18.452284946236592</v>
      </c>
      <c r="M196" s="50">
        <v>73.056399437412111</v>
      </c>
      <c r="N196" s="50">
        <v>231.64534412955445</v>
      </c>
      <c r="O196" s="51">
        <v>17.782234185733518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s="30" customFormat="1" x14ac:dyDescent="0.2">
      <c r="A197" s="44" t="s">
        <v>22</v>
      </c>
      <c r="B197" s="50">
        <v>5.6703488372092981</v>
      </c>
      <c r="C197" s="50">
        <v>16.620494186046539</v>
      </c>
      <c r="D197" s="50">
        <v>22.550000000000011</v>
      </c>
      <c r="E197" s="50">
        <v>121.5064668769716</v>
      </c>
      <c r="F197" s="50">
        <v>1154.0364353312295</v>
      </c>
      <c r="G197" s="50">
        <v>0</v>
      </c>
      <c r="H197" s="50">
        <v>202.57224669603522</v>
      </c>
      <c r="I197" s="50">
        <v>0.87805555555555659</v>
      </c>
      <c r="J197" s="50">
        <v>63.95847222222217</v>
      </c>
      <c r="K197" s="50">
        <v>1009.6468055555554</v>
      </c>
      <c r="L197" s="50">
        <v>21.639166666666657</v>
      </c>
      <c r="M197" s="50">
        <v>82.977906976744222</v>
      </c>
      <c r="N197" s="50">
        <v>280.19763888888889</v>
      </c>
      <c r="O197" s="51">
        <v>24.399861111111132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s="30" customFormat="1" x14ac:dyDescent="0.2">
      <c r="A198" s="44" t="s">
        <v>23</v>
      </c>
      <c r="B198" s="50">
        <v>7.127931034482752</v>
      </c>
      <c r="C198" s="50">
        <v>19.851206896551727</v>
      </c>
      <c r="D198" s="50">
        <v>28.007068965517256</v>
      </c>
      <c r="E198" s="50">
        <v>167.75361890694234</v>
      </c>
      <c r="F198" s="50">
        <v>1193.3070901033971</v>
      </c>
      <c r="G198" s="50">
        <v>7.0175438596491229E-3</v>
      </c>
      <c r="H198" s="50">
        <v>207.16696969696957</v>
      </c>
      <c r="I198" s="50">
        <v>0.75748987854251049</v>
      </c>
      <c r="J198" s="50">
        <v>62.208502024291455</v>
      </c>
      <c r="K198" s="50">
        <v>1010.4493206521751</v>
      </c>
      <c r="L198" s="50">
        <v>25.099325236167338</v>
      </c>
      <c r="M198" s="50">
        <v>83.391322901849236</v>
      </c>
      <c r="N198" s="50">
        <v>269.67357723577237</v>
      </c>
      <c r="O198" s="51">
        <v>32.178078484438437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s="30" customFormat="1" x14ac:dyDescent="0.2">
      <c r="A199" s="44" t="s">
        <v>24</v>
      </c>
      <c r="B199" s="50">
        <v>7.4560734463276912</v>
      </c>
      <c r="C199" s="50">
        <v>16.894774011299447</v>
      </c>
      <c r="D199" s="50">
        <v>25.840395480225979</v>
      </c>
      <c r="E199" s="50">
        <v>151.74861313868604</v>
      </c>
      <c r="F199" s="50">
        <v>1178.1713868613149</v>
      </c>
      <c r="G199" s="50">
        <v>8.0753701211305534E-4</v>
      </c>
      <c r="H199" s="50">
        <v>189.00674157303374</v>
      </c>
      <c r="I199" s="50">
        <v>0.94078061911170985</v>
      </c>
      <c r="J199" s="50">
        <v>60.403230148048451</v>
      </c>
      <c r="K199" s="50">
        <v>1008.7846361185977</v>
      </c>
      <c r="L199" s="50">
        <v>25.751752021563323</v>
      </c>
      <c r="M199" s="50">
        <v>76.196751412429492</v>
      </c>
      <c r="N199" s="50">
        <v>235.41740890688257</v>
      </c>
      <c r="O199" s="51">
        <v>29.889999999999993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s="30" customFormat="1" x14ac:dyDescent="0.2">
      <c r="A200" s="44" t="s">
        <v>25</v>
      </c>
      <c r="B200" s="50">
        <v>8.2694117647058736</v>
      </c>
      <c r="C200" s="50">
        <v>21.600980392156888</v>
      </c>
      <c r="D200" s="50">
        <v>31.697647058823549</v>
      </c>
      <c r="E200" s="50">
        <v>206.0209064327486</v>
      </c>
      <c r="F200" s="50">
        <v>1187.7820175438578</v>
      </c>
      <c r="G200" s="50">
        <v>0</v>
      </c>
      <c r="H200" s="50">
        <v>194.27683215130045</v>
      </c>
      <c r="I200" s="50">
        <v>0.81541666666666746</v>
      </c>
      <c r="J200" s="50">
        <v>66.814606741573087</v>
      </c>
      <c r="K200" s="50">
        <v>1009.3384722222228</v>
      </c>
      <c r="L200" s="50">
        <v>21.705972222222186</v>
      </c>
      <c r="M200" s="50">
        <v>60.21693430656935</v>
      </c>
      <c r="N200" s="50">
        <v>186.54722222222213</v>
      </c>
      <c r="O200" s="51">
        <v>23.668344155844149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s="30" customFormat="1" x14ac:dyDescent="0.2">
      <c r="A201" s="44" t="s">
        <v>26</v>
      </c>
      <c r="B201" s="50">
        <v>5.1611111111111123</v>
      </c>
      <c r="C201" s="50">
        <v>16.614400000000003</v>
      </c>
      <c r="D201" s="50">
        <v>22.051587301587308</v>
      </c>
      <c r="E201" s="50">
        <v>232.36676056338015</v>
      </c>
      <c r="F201" s="50">
        <v>1306.1736619718308</v>
      </c>
      <c r="G201" s="50">
        <v>0</v>
      </c>
      <c r="H201" s="50">
        <v>174.1174785100286</v>
      </c>
      <c r="I201" s="50">
        <v>0.55470430107527058</v>
      </c>
      <c r="J201" s="50">
        <v>78.426881720430075</v>
      </c>
      <c r="K201" s="50">
        <v>1013.1341397849449</v>
      </c>
      <c r="L201" s="50">
        <v>18.529166666666672</v>
      </c>
      <c r="M201" s="50">
        <v>34.993607954545446</v>
      </c>
      <c r="N201" s="50">
        <v>123.53198924731173</v>
      </c>
      <c r="O201" s="51">
        <v>31.496098265895949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s="30" customFormat="1" x14ac:dyDescent="0.2">
      <c r="A202" s="44" t="s">
        <v>27</v>
      </c>
      <c r="B202" s="50" t="s">
        <v>50</v>
      </c>
      <c r="C202" s="50" t="s">
        <v>50</v>
      </c>
      <c r="D202" s="50" t="s">
        <v>50</v>
      </c>
      <c r="E202" s="50">
        <v>109.50059347181015</v>
      </c>
      <c r="F202" s="50">
        <v>1114.0357566765574</v>
      </c>
      <c r="G202" s="50">
        <v>0</v>
      </c>
      <c r="H202" s="50">
        <v>134.15262096774191</v>
      </c>
      <c r="I202" s="50">
        <v>1.3150645624103325</v>
      </c>
      <c r="J202" s="50">
        <v>77.230846484935284</v>
      </c>
      <c r="K202" s="50">
        <v>1005.5162123385949</v>
      </c>
      <c r="L202" s="50">
        <v>13.733285509325674</v>
      </c>
      <c r="M202" s="50">
        <v>43.080659670164941</v>
      </c>
      <c r="N202" s="50">
        <v>71.125681492109052</v>
      </c>
      <c r="O202" s="51">
        <v>22.404734576757498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s="30" customFormat="1" x14ac:dyDescent="0.2">
      <c r="A203" s="44" t="s">
        <v>28</v>
      </c>
      <c r="B203" s="50" t="s">
        <v>50</v>
      </c>
      <c r="C203" s="50" t="s">
        <v>50</v>
      </c>
      <c r="D203" s="50" t="s">
        <v>50</v>
      </c>
      <c r="E203" s="50">
        <v>169.68642149929289</v>
      </c>
      <c r="F203" s="50">
        <v>1349.5708628005655</v>
      </c>
      <c r="G203" s="50">
        <v>0</v>
      </c>
      <c r="H203" s="50">
        <v>145.5291666666667</v>
      </c>
      <c r="I203" s="50">
        <v>0.78772919605078007</v>
      </c>
      <c r="J203" s="50">
        <v>78.5859375</v>
      </c>
      <c r="K203" s="50">
        <v>1017.4422695035455</v>
      </c>
      <c r="L203" s="50">
        <v>8.7598870056497145</v>
      </c>
      <c r="M203" s="50">
        <v>26.522041420118335</v>
      </c>
      <c r="N203" s="50">
        <v>68.690767045454635</v>
      </c>
      <c r="O203" s="51">
        <v>85.149363507779299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s="18" customFormat="1" x14ac:dyDescent="0.2">
      <c r="A204" s="340"/>
      <c r="B204" s="341"/>
      <c r="C204" s="341"/>
      <c r="D204" s="341"/>
      <c r="E204" s="341"/>
      <c r="F204" s="43"/>
      <c r="G204" s="43"/>
      <c r="H204" s="43"/>
      <c r="I204" s="43"/>
      <c r="J204" s="43"/>
      <c r="K204" s="43"/>
      <c r="L204" s="43"/>
      <c r="M204" s="43"/>
      <c r="N204" s="43"/>
      <c r="O204" s="52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s="26" customFormat="1" x14ac:dyDescent="0.2">
      <c r="A205" s="292" t="s">
        <v>65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93"/>
      <c r="P205" s="53"/>
      <c r="Q205" s="53"/>
      <c r="R205" s="53"/>
      <c r="S205" s="53"/>
      <c r="T205" s="53"/>
      <c r="U205" s="53"/>
      <c r="V205" s="53"/>
      <c r="W205" s="53"/>
      <c r="X205" s="53"/>
      <c r="Y205" s="53"/>
    </row>
    <row r="206" spans="1:25" s="26" customFormat="1" ht="13.5" thickBot="1" x14ac:dyDescent="0.25">
      <c r="A206" s="294" t="s">
        <v>466</v>
      </c>
      <c r="B206" s="295"/>
      <c r="C206" s="295"/>
      <c r="D206" s="295"/>
      <c r="E206" s="295"/>
      <c r="F206" s="295"/>
      <c r="G206" s="295"/>
      <c r="H206" s="295"/>
      <c r="I206" s="295"/>
      <c r="J206" s="295"/>
      <c r="K206" s="295"/>
      <c r="L206" s="295"/>
      <c r="M206" s="295"/>
      <c r="N206" s="295"/>
      <c r="O206" s="296"/>
      <c r="P206" s="53"/>
      <c r="Q206" s="53"/>
      <c r="R206" s="53"/>
      <c r="S206" s="53"/>
      <c r="T206" s="53"/>
      <c r="U206" s="53"/>
      <c r="V206" s="53"/>
      <c r="W206" s="53"/>
      <c r="X206" s="53"/>
      <c r="Y206" s="53"/>
    </row>
    <row r="207" spans="1:25" s="26" customForma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3"/>
      <c r="Q207" s="53"/>
      <c r="R207" s="53"/>
      <c r="S207" s="53"/>
      <c r="T207" s="53"/>
      <c r="U207" s="53"/>
      <c r="V207" s="53"/>
      <c r="W207" s="53"/>
      <c r="X207" s="53"/>
      <c r="Y207" s="53"/>
    </row>
    <row r="208" spans="1:25" s="26" customFormat="1" ht="13.5" thickBot="1" x14ac:dyDescent="0.25">
      <c r="G208" s="172"/>
      <c r="H208" s="53"/>
      <c r="I208" s="53"/>
      <c r="J208" s="53"/>
      <c r="K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</row>
    <row r="209" spans="1:25" s="26" customFormat="1" x14ac:dyDescent="0.2">
      <c r="A209" s="173" t="s">
        <v>66</v>
      </c>
      <c r="B209" s="174"/>
      <c r="C209" s="174"/>
      <c r="D209" s="174"/>
      <c r="E209" s="175"/>
      <c r="F209" s="28"/>
      <c r="G209" s="173" t="s">
        <v>66</v>
      </c>
      <c r="H209" s="176"/>
      <c r="I209" s="177"/>
      <c r="J209" s="53"/>
      <c r="K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</row>
    <row r="210" spans="1:25" s="26" customFormat="1" ht="34.5" customHeight="1" x14ac:dyDescent="0.2">
      <c r="A210" s="297" t="s">
        <v>354</v>
      </c>
      <c r="B210" s="298"/>
      <c r="C210" s="89" t="s">
        <v>67</v>
      </c>
      <c r="D210" s="89" t="s">
        <v>67</v>
      </c>
      <c r="E210" s="90" t="s">
        <v>67</v>
      </c>
      <c r="G210" s="179"/>
      <c r="H210" s="53"/>
      <c r="I210" s="180"/>
      <c r="J210" s="181"/>
      <c r="K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</row>
    <row r="211" spans="1:25" s="26" customFormat="1" ht="52.5" x14ac:dyDescent="0.2">
      <c r="A211" s="182" t="s">
        <v>68</v>
      </c>
      <c r="B211" s="183" t="s">
        <v>69</v>
      </c>
      <c r="C211" s="183" t="s">
        <v>70</v>
      </c>
      <c r="D211" s="183" t="s">
        <v>71</v>
      </c>
      <c r="E211" s="105" t="s">
        <v>72</v>
      </c>
      <c r="G211" s="182" t="s">
        <v>68</v>
      </c>
      <c r="H211" s="236" t="s">
        <v>209</v>
      </c>
      <c r="I211" s="180" t="s">
        <v>467</v>
      </c>
      <c r="J211" s="181"/>
      <c r="K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</row>
    <row r="212" spans="1:25" s="55" customFormat="1" ht="36" customHeight="1" x14ac:dyDescent="0.2">
      <c r="A212" s="182" t="s">
        <v>73</v>
      </c>
      <c r="B212" s="183"/>
      <c r="C212" s="144">
        <v>7.4</v>
      </c>
      <c r="D212" s="144">
        <v>9.1</v>
      </c>
      <c r="E212" s="184">
        <v>7.8</v>
      </c>
      <c r="G212" s="185" t="s">
        <v>73</v>
      </c>
      <c r="H212" s="186" t="s">
        <v>210</v>
      </c>
      <c r="I212" s="187"/>
      <c r="J212" s="188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</row>
    <row r="213" spans="1:25" s="55" customFormat="1" ht="12.75" customHeight="1" x14ac:dyDescent="0.2">
      <c r="A213" s="182" t="s">
        <v>74</v>
      </c>
      <c r="B213" s="183" t="s">
        <v>75</v>
      </c>
      <c r="C213" s="144">
        <v>36</v>
      </c>
      <c r="D213" s="144"/>
      <c r="E213" s="184"/>
      <c r="G213" s="237" t="s">
        <v>74</v>
      </c>
      <c r="H213" s="190" t="s">
        <v>210</v>
      </c>
      <c r="I213" s="85"/>
      <c r="J213" s="188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</row>
    <row r="214" spans="1:25" s="55" customFormat="1" ht="12.75" customHeight="1" x14ac:dyDescent="0.2">
      <c r="A214" s="182" t="s">
        <v>76</v>
      </c>
      <c r="B214" s="183"/>
      <c r="C214" s="144" t="s">
        <v>77</v>
      </c>
      <c r="D214" s="144" t="s">
        <v>77</v>
      </c>
      <c r="E214" s="184" t="s">
        <v>77</v>
      </c>
      <c r="G214" s="237" t="s">
        <v>76</v>
      </c>
      <c r="H214" s="190" t="s">
        <v>210</v>
      </c>
      <c r="I214" s="85"/>
      <c r="J214" s="188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</row>
    <row r="215" spans="1:25" s="55" customFormat="1" ht="15" x14ac:dyDescent="0.2">
      <c r="A215" s="182" t="s">
        <v>78</v>
      </c>
      <c r="B215" s="183"/>
      <c r="C215" s="144" t="s">
        <v>79</v>
      </c>
      <c r="D215" s="144" t="s">
        <v>79</v>
      </c>
      <c r="E215" s="184" t="s">
        <v>79</v>
      </c>
      <c r="G215" s="237" t="s">
        <v>78</v>
      </c>
      <c r="H215" s="190" t="s">
        <v>210</v>
      </c>
      <c r="I215" s="85"/>
      <c r="J215" s="188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</row>
    <row r="216" spans="1:25" s="55" customFormat="1" ht="12.75" customHeight="1" x14ac:dyDescent="0.2">
      <c r="A216" s="182" t="s">
        <v>80</v>
      </c>
      <c r="B216" s="183"/>
      <c r="C216" s="144" t="s">
        <v>81</v>
      </c>
      <c r="D216" s="144" t="s">
        <v>81</v>
      </c>
      <c r="E216" s="184" t="s">
        <v>81</v>
      </c>
      <c r="G216" s="237" t="s">
        <v>80</v>
      </c>
      <c r="H216" s="190" t="s">
        <v>210</v>
      </c>
      <c r="I216" s="85"/>
      <c r="J216" s="188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</row>
    <row r="217" spans="1:25" s="55" customFormat="1" ht="12.75" customHeight="1" x14ac:dyDescent="0.2">
      <c r="A217" s="182" t="s">
        <v>82</v>
      </c>
      <c r="C217" s="144">
        <v>28</v>
      </c>
      <c r="D217" s="144">
        <v>56</v>
      </c>
      <c r="E217" s="184">
        <v>32</v>
      </c>
      <c r="G217" s="237" t="s">
        <v>82</v>
      </c>
      <c r="H217" s="190" t="s">
        <v>210</v>
      </c>
      <c r="I217" s="192"/>
      <c r="J217" s="188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</row>
    <row r="218" spans="1:25" s="55" customFormat="1" ht="12.75" customHeight="1" x14ac:dyDescent="0.2">
      <c r="A218" s="182" t="s">
        <v>83</v>
      </c>
      <c r="B218" s="183" t="s">
        <v>84</v>
      </c>
      <c r="C218" s="144">
        <v>18</v>
      </c>
      <c r="D218" s="144" t="s">
        <v>211</v>
      </c>
      <c r="E218" s="184" t="s">
        <v>211</v>
      </c>
      <c r="G218" s="237" t="s">
        <v>83</v>
      </c>
      <c r="H218" s="190" t="s">
        <v>210</v>
      </c>
      <c r="I218" s="85"/>
      <c r="J218" s="188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</row>
    <row r="219" spans="1:25" s="55" customFormat="1" ht="13.5" customHeight="1" x14ac:dyDescent="0.2">
      <c r="A219" s="182" t="s">
        <v>85</v>
      </c>
      <c r="B219" s="183" t="s">
        <v>84</v>
      </c>
      <c r="C219" s="144">
        <v>100</v>
      </c>
      <c r="D219" s="144">
        <v>50</v>
      </c>
      <c r="E219" s="184">
        <v>40</v>
      </c>
      <c r="G219" s="237" t="s">
        <v>85</v>
      </c>
      <c r="H219" s="190" t="s">
        <v>210</v>
      </c>
      <c r="I219" s="85"/>
      <c r="J219" s="188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</row>
    <row r="220" spans="1:25" s="55" customFormat="1" ht="12.75" customHeight="1" x14ac:dyDescent="0.2">
      <c r="A220" s="182" t="s">
        <v>86</v>
      </c>
      <c r="B220" s="183" t="s">
        <v>87</v>
      </c>
      <c r="C220" s="144" t="s">
        <v>89</v>
      </c>
      <c r="D220" s="144" t="s">
        <v>88</v>
      </c>
      <c r="E220" s="184">
        <v>0.2</v>
      </c>
      <c r="G220" s="237" t="s">
        <v>86</v>
      </c>
      <c r="H220" s="190">
        <f>+(0.01+0.05+0.2)/3*18</f>
        <v>1.56</v>
      </c>
      <c r="I220" s="352">
        <f>+H220*1000/18000</f>
        <v>8.666666666666667E-2</v>
      </c>
      <c r="J220" s="188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</row>
    <row r="221" spans="1:25" s="55" customFormat="1" ht="12.75" customHeight="1" x14ac:dyDescent="0.2">
      <c r="A221" s="182" t="s">
        <v>90</v>
      </c>
      <c r="B221" s="183" t="s">
        <v>91</v>
      </c>
      <c r="C221" s="144" t="s">
        <v>113</v>
      </c>
      <c r="D221" s="144" t="s">
        <v>92</v>
      </c>
      <c r="E221" s="184" t="s">
        <v>92</v>
      </c>
      <c r="G221" s="237" t="s">
        <v>90</v>
      </c>
      <c r="H221" s="190">
        <f>+(0.0002/2+0.01/2+0.01/2)/3*18</f>
        <v>6.0600000000000008E-2</v>
      </c>
      <c r="I221" s="352">
        <f t="shared" ref="I221:I253" si="0">+H221*1000/18000</f>
        <v>3.3666666666666671E-3</v>
      </c>
      <c r="J221" s="188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</row>
    <row r="222" spans="1:25" s="55" customFormat="1" ht="12.75" customHeight="1" x14ac:dyDescent="0.2">
      <c r="A222" s="182" t="s">
        <v>93</v>
      </c>
      <c r="B222" s="183" t="s">
        <v>94</v>
      </c>
      <c r="C222" s="144" t="s">
        <v>96</v>
      </c>
      <c r="D222" s="144" t="s">
        <v>96</v>
      </c>
      <c r="E222" s="184" t="s">
        <v>96</v>
      </c>
      <c r="G222" s="237" t="s">
        <v>93</v>
      </c>
      <c r="H222" s="190">
        <f>+(0.5/2*3)/3*18</f>
        <v>4.5</v>
      </c>
      <c r="I222" s="352">
        <f t="shared" si="0"/>
        <v>0.25</v>
      </c>
      <c r="J222" s="188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</row>
    <row r="223" spans="1:25" s="55" customFormat="1" ht="12.75" customHeight="1" x14ac:dyDescent="0.2">
      <c r="A223" s="182" t="s">
        <v>97</v>
      </c>
      <c r="B223" s="183" t="s">
        <v>98</v>
      </c>
      <c r="C223" s="144" t="s">
        <v>96</v>
      </c>
      <c r="D223" s="144" t="s">
        <v>88</v>
      </c>
      <c r="E223" s="184" t="s">
        <v>88</v>
      </c>
      <c r="G223" s="237" t="s">
        <v>97</v>
      </c>
      <c r="H223" s="190">
        <f>+(0.5/2+0.1/2+0.1/2)/3*18</f>
        <v>2.0999999999999996</v>
      </c>
      <c r="I223" s="352">
        <f t="shared" si="0"/>
        <v>0.11666666666666664</v>
      </c>
      <c r="J223" s="188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</row>
    <row r="224" spans="1:25" s="55" customFormat="1" ht="12.75" customHeight="1" x14ac:dyDescent="0.2">
      <c r="A224" s="182" t="s">
        <v>99</v>
      </c>
      <c r="B224" s="183" t="s">
        <v>100</v>
      </c>
      <c r="C224" s="144" t="s">
        <v>103</v>
      </c>
      <c r="D224" s="144" t="s">
        <v>112</v>
      </c>
      <c r="E224" s="184" t="s">
        <v>112</v>
      </c>
      <c r="G224" s="237" t="s">
        <v>99</v>
      </c>
      <c r="H224" s="350">
        <f>+(0.003/2+0.001/2+0.001/2)/3*18</f>
        <v>1.5000000000000001E-2</v>
      </c>
      <c r="I224" s="352">
        <f t="shared" si="0"/>
        <v>8.3333333333333339E-4</v>
      </c>
      <c r="J224" s="188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</row>
    <row r="225" spans="1:25" s="55" customFormat="1" ht="12.75" customHeight="1" x14ac:dyDescent="0.2">
      <c r="A225" s="182" t="s">
        <v>101</v>
      </c>
      <c r="B225" s="183" t="s">
        <v>102</v>
      </c>
      <c r="C225" s="144" t="s">
        <v>103</v>
      </c>
      <c r="D225" s="144" t="s">
        <v>88</v>
      </c>
      <c r="E225" s="184" t="s">
        <v>88</v>
      </c>
      <c r="G225" s="237" t="s">
        <v>101</v>
      </c>
      <c r="H225" s="190">
        <f>+(0.003/2+0.1/2+0.1/2)/3*18</f>
        <v>0.60899999999999999</v>
      </c>
      <c r="I225" s="352">
        <f t="shared" si="0"/>
        <v>3.3833333333333333E-2</v>
      </c>
      <c r="J225" s="188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</row>
    <row r="226" spans="1:25" s="55" customFormat="1" ht="12.75" customHeight="1" x14ac:dyDescent="0.2">
      <c r="A226" s="182" t="s">
        <v>104</v>
      </c>
      <c r="B226" s="183" t="s">
        <v>102</v>
      </c>
      <c r="C226" s="144" t="s">
        <v>103</v>
      </c>
      <c r="D226" s="144" t="s">
        <v>88</v>
      </c>
      <c r="E226" s="184" t="s">
        <v>109</v>
      </c>
      <c r="G226" s="237" t="s">
        <v>104</v>
      </c>
      <c r="H226" s="190">
        <f>+(0.003/2+0.1/2+0.03/2)/3*18</f>
        <v>0.39900000000000002</v>
      </c>
      <c r="I226" s="352">
        <f t="shared" si="0"/>
        <v>2.2166666666666668E-2</v>
      </c>
      <c r="J226" s="188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</row>
    <row r="227" spans="1:25" s="55" customFormat="1" ht="12.75" customHeight="1" x14ac:dyDescent="0.2">
      <c r="A227" s="182" t="s">
        <v>105</v>
      </c>
      <c r="B227" s="183" t="s">
        <v>106</v>
      </c>
      <c r="C227" s="144">
        <v>0.5</v>
      </c>
      <c r="D227" s="144">
        <v>0.2</v>
      </c>
      <c r="E227" s="184">
        <v>0.6</v>
      </c>
      <c r="G227" s="237" t="s">
        <v>105</v>
      </c>
      <c r="H227" s="190">
        <f>+(0.5+0.2+0.6)/3*18</f>
        <v>7.7999999999999989</v>
      </c>
      <c r="I227" s="352">
        <f t="shared" si="0"/>
        <v>0.43333333333333329</v>
      </c>
      <c r="J227" s="188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</row>
    <row r="228" spans="1:25" s="55" customFormat="1" ht="12.75" customHeight="1" x14ac:dyDescent="0.2">
      <c r="A228" s="182" t="s">
        <v>107</v>
      </c>
      <c r="B228" s="183" t="s">
        <v>108</v>
      </c>
      <c r="C228" s="144">
        <v>0.06</v>
      </c>
      <c r="D228" s="144" t="s">
        <v>88</v>
      </c>
      <c r="E228" s="184" t="s">
        <v>88</v>
      </c>
      <c r="G228" s="237" t="s">
        <v>107</v>
      </c>
      <c r="H228" s="190">
        <f>+(0.06+0.1/2+0.1/2)/3*18</f>
        <v>0.96000000000000008</v>
      </c>
      <c r="I228" s="352">
        <f t="shared" si="0"/>
        <v>5.3333333333333337E-2</v>
      </c>
      <c r="J228" s="188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</row>
    <row r="229" spans="1:25" s="55" customFormat="1" ht="12.75" customHeight="1" x14ac:dyDescent="0.2">
      <c r="A229" s="182" t="s">
        <v>110</v>
      </c>
      <c r="B229" s="183" t="s">
        <v>111</v>
      </c>
      <c r="C229" s="144" t="s">
        <v>113</v>
      </c>
      <c r="D229" s="144" t="s">
        <v>112</v>
      </c>
      <c r="E229" s="184" t="s">
        <v>212</v>
      </c>
      <c r="G229" s="237" t="s">
        <v>110</v>
      </c>
      <c r="H229" s="350">
        <f>+(0.0002/2+0.01/2+0.0001/2)/3*18</f>
        <v>3.09E-2</v>
      </c>
      <c r="I229" s="352">
        <f t="shared" si="0"/>
        <v>1.7166666666666667E-3</v>
      </c>
      <c r="J229" s="188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</row>
    <row r="230" spans="1:25" s="55" customFormat="1" ht="12.75" customHeight="1" x14ac:dyDescent="0.2">
      <c r="A230" s="182" t="s">
        <v>114</v>
      </c>
      <c r="B230" s="183" t="s">
        <v>115</v>
      </c>
      <c r="C230" s="144">
        <v>0.46</v>
      </c>
      <c r="D230" s="144" t="s">
        <v>88</v>
      </c>
      <c r="E230" s="184" t="s">
        <v>88</v>
      </c>
      <c r="G230" s="237" t="s">
        <v>114</v>
      </c>
      <c r="H230" s="190">
        <f>+(0.46+0.1/2+0.01/2)/3*18</f>
        <v>3.09</v>
      </c>
      <c r="I230" s="352">
        <f t="shared" si="0"/>
        <v>0.17166666666666666</v>
      </c>
      <c r="J230" s="188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</row>
    <row r="231" spans="1:25" s="55" customFormat="1" ht="12.75" customHeight="1" x14ac:dyDescent="0.2">
      <c r="A231" s="182" t="s">
        <v>117</v>
      </c>
      <c r="B231" s="183" t="s">
        <v>118</v>
      </c>
      <c r="C231" s="144" t="s">
        <v>112</v>
      </c>
      <c r="D231" s="144" t="s">
        <v>112</v>
      </c>
      <c r="E231" s="184" t="s">
        <v>112</v>
      </c>
      <c r="G231" s="237" t="s">
        <v>117</v>
      </c>
      <c r="H231" s="190">
        <f>+(0.001/2+0.001/2+0.001/2)/3*18</f>
        <v>9.0000000000000011E-3</v>
      </c>
      <c r="I231" s="352">
        <f t="shared" si="0"/>
        <v>5.0000000000000012E-4</v>
      </c>
      <c r="J231" s="188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</row>
    <row r="232" spans="1:25" s="55" customFormat="1" ht="12.75" customHeight="1" x14ac:dyDescent="0.2">
      <c r="A232" s="182" t="s">
        <v>119</v>
      </c>
      <c r="B232" s="183" t="s">
        <v>120</v>
      </c>
      <c r="C232" s="144">
        <v>0.08</v>
      </c>
      <c r="D232" s="144" t="s">
        <v>92</v>
      </c>
      <c r="E232" s="184" t="s">
        <v>92</v>
      </c>
      <c r="G232" s="237" t="s">
        <v>119</v>
      </c>
      <c r="H232" s="190">
        <f>+(0.08+0.01/2+0.01/2)/3*18</f>
        <v>0.54</v>
      </c>
      <c r="I232" s="352">
        <f t="shared" si="0"/>
        <v>0.03</v>
      </c>
      <c r="J232" s="188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</row>
    <row r="233" spans="1:25" s="55" customFormat="1" ht="12.75" customHeight="1" x14ac:dyDescent="0.2">
      <c r="A233" s="182" t="s">
        <v>121</v>
      </c>
      <c r="B233" s="183" t="s">
        <v>122</v>
      </c>
      <c r="C233" s="144" t="s">
        <v>103</v>
      </c>
      <c r="D233" s="144" t="s">
        <v>212</v>
      </c>
      <c r="E233" s="184" t="s">
        <v>212</v>
      </c>
      <c r="G233" s="237" t="s">
        <v>121</v>
      </c>
      <c r="H233" s="190">
        <f>+(0.003/2+0.0001/2+0.0001/2)/3*18</f>
        <v>9.5999999999999992E-3</v>
      </c>
      <c r="I233" s="352">
        <f t="shared" si="0"/>
        <v>5.3333333333333336E-4</v>
      </c>
      <c r="J233" s="188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</row>
    <row r="234" spans="1:25" s="55" customFormat="1" ht="12.75" customHeight="1" x14ac:dyDescent="0.2">
      <c r="A234" s="182" t="s">
        <v>123</v>
      </c>
      <c r="B234" s="183" t="s">
        <v>124</v>
      </c>
      <c r="C234" s="144" t="s">
        <v>88</v>
      </c>
      <c r="D234" s="144" t="s">
        <v>96</v>
      </c>
      <c r="E234" s="184" t="s">
        <v>96</v>
      </c>
      <c r="G234" s="237" t="s">
        <v>123</v>
      </c>
      <c r="H234" s="190">
        <f>+(0.1/2+0.5/2+0.5/2)/3*18</f>
        <v>3.3000000000000003</v>
      </c>
      <c r="I234" s="352">
        <f t="shared" si="0"/>
        <v>0.18333333333333335</v>
      </c>
      <c r="J234" s="188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</row>
    <row r="235" spans="1:25" s="55" customFormat="1" ht="12.75" customHeight="1" x14ac:dyDescent="0.2">
      <c r="A235" s="182" t="s">
        <v>125</v>
      </c>
      <c r="B235" s="183" t="s">
        <v>126</v>
      </c>
      <c r="C235" s="144">
        <v>0.06</v>
      </c>
      <c r="D235" s="144">
        <v>0.2</v>
      </c>
      <c r="E235" s="184">
        <v>0.2</v>
      </c>
      <c r="G235" s="237" t="s">
        <v>125</v>
      </c>
      <c r="H235" s="190">
        <f>+(0.06+0.2+0.2)/3*18</f>
        <v>2.7600000000000002</v>
      </c>
      <c r="I235" s="352">
        <f t="shared" si="0"/>
        <v>0.15333333333333335</v>
      </c>
      <c r="J235" s="188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</row>
    <row r="236" spans="1:25" s="55" customFormat="1" ht="12.75" customHeight="1" x14ac:dyDescent="0.2">
      <c r="A236" s="182" t="s">
        <v>127</v>
      </c>
      <c r="B236" s="183" t="s">
        <v>128</v>
      </c>
      <c r="C236" s="144" t="s">
        <v>92</v>
      </c>
      <c r="D236" s="144" t="s">
        <v>92</v>
      </c>
      <c r="E236" s="184" t="s">
        <v>92</v>
      </c>
      <c r="G236" s="237" t="s">
        <v>127</v>
      </c>
      <c r="H236" s="190">
        <f>+(0.01/2+0.01/2+0.01/2)/3*18</f>
        <v>0.09</v>
      </c>
      <c r="I236" s="352">
        <f t="shared" si="0"/>
        <v>5.0000000000000001E-3</v>
      </c>
      <c r="J236" s="188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</row>
    <row r="237" spans="1:25" s="55" customFormat="1" ht="12.75" customHeight="1" x14ac:dyDescent="0.2">
      <c r="A237" s="182" t="s">
        <v>129</v>
      </c>
      <c r="B237" s="183" t="s">
        <v>130</v>
      </c>
      <c r="C237" s="144" t="s">
        <v>109</v>
      </c>
      <c r="D237" s="144" t="s">
        <v>92</v>
      </c>
      <c r="E237" s="184" t="s">
        <v>92</v>
      </c>
      <c r="G237" s="237" t="s">
        <v>129</v>
      </c>
      <c r="H237" s="190">
        <f>+(0.03/2+0.01/2+0.01/2)/3*18</f>
        <v>0.15</v>
      </c>
      <c r="I237" s="352">
        <f t="shared" si="0"/>
        <v>8.3333333333333332E-3</v>
      </c>
      <c r="J237" s="188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</row>
    <row r="238" spans="1:25" s="55" customFormat="1" ht="15" x14ac:dyDescent="0.2">
      <c r="A238" s="182" t="s">
        <v>131</v>
      </c>
      <c r="B238" s="183" t="s">
        <v>132</v>
      </c>
      <c r="C238" s="144" t="s">
        <v>88</v>
      </c>
      <c r="D238" s="144" t="s">
        <v>88</v>
      </c>
      <c r="E238" s="184" t="s">
        <v>88</v>
      </c>
      <c r="G238" s="237" t="s">
        <v>131</v>
      </c>
      <c r="H238" s="190">
        <f>+(0.1/2+0.1/2+0.1/2)/3*18</f>
        <v>0.90000000000000013</v>
      </c>
      <c r="I238" s="352">
        <f t="shared" si="0"/>
        <v>5.000000000000001E-2</v>
      </c>
      <c r="J238" s="188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</row>
    <row r="239" spans="1:25" s="55" customFormat="1" ht="15" x14ac:dyDescent="0.2">
      <c r="A239" s="182" t="s">
        <v>133</v>
      </c>
      <c r="B239" s="183" t="s">
        <v>134</v>
      </c>
      <c r="C239" s="144" t="s">
        <v>88</v>
      </c>
      <c r="D239" s="144" t="s">
        <v>88</v>
      </c>
      <c r="E239" s="184" t="s">
        <v>88</v>
      </c>
      <c r="G239" s="237" t="s">
        <v>133</v>
      </c>
      <c r="H239" s="190">
        <f>+(0.1/2+0.1/2+0.1/2)/3*18</f>
        <v>0.90000000000000013</v>
      </c>
      <c r="I239" s="352">
        <f t="shared" si="0"/>
        <v>5.000000000000001E-2</v>
      </c>
      <c r="J239" s="188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</row>
    <row r="240" spans="1:25" s="55" customFormat="1" x14ac:dyDescent="0.2">
      <c r="A240" s="182" t="s">
        <v>135</v>
      </c>
      <c r="B240" s="183" t="s">
        <v>136</v>
      </c>
      <c r="C240" s="144">
        <v>53</v>
      </c>
      <c r="D240" s="144">
        <v>84</v>
      </c>
      <c r="E240" s="184">
        <v>105</v>
      </c>
      <c r="G240" s="237" t="s">
        <v>135</v>
      </c>
      <c r="H240" s="214">
        <f>AVERAGE(C240:E240)/1000*18000</f>
        <v>1452.0000000000002</v>
      </c>
      <c r="I240" s="352">
        <f t="shared" si="0"/>
        <v>80.666666666666686</v>
      </c>
      <c r="J240" s="188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</row>
    <row r="241" spans="1:25" s="55" customFormat="1" x14ac:dyDescent="0.2">
      <c r="A241" s="182" t="s">
        <v>137</v>
      </c>
      <c r="B241" s="183" t="s">
        <v>138</v>
      </c>
      <c r="C241" s="144">
        <v>400</v>
      </c>
      <c r="D241" s="144">
        <v>655</v>
      </c>
      <c r="E241" s="184">
        <v>1053</v>
      </c>
      <c r="G241" s="237" t="s">
        <v>137</v>
      </c>
      <c r="H241" s="214">
        <f>AVERAGE(C241:E241)/1000*18000</f>
        <v>12648</v>
      </c>
      <c r="I241" s="352">
        <f t="shared" si="0"/>
        <v>702.66666666666663</v>
      </c>
      <c r="J241" s="188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</row>
    <row r="242" spans="1:25" s="55" customFormat="1" x14ac:dyDescent="0.2">
      <c r="A242" s="182" t="s">
        <v>139</v>
      </c>
      <c r="B242" s="183" t="s">
        <v>140</v>
      </c>
      <c r="C242" s="144">
        <v>2.4</v>
      </c>
      <c r="D242" s="144">
        <v>3</v>
      </c>
      <c r="E242" s="184">
        <v>7</v>
      </c>
      <c r="G242" s="237" t="s">
        <v>139</v>
      </c>
      <c r="H242" s="191">
        <f>AVERAGE(C242:E242)/1000*18000</f>
        <v>74.400000000000006</v>
      </c>
      <c r="I242" s="352">
        <f t="shared" si="0"/>
        <v>4.1333333333333337</v>
      </c>
      <c r="J242" s="188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</row>
    <row r="243" spans="1:25" s="55" customFormat="1" x14ac:dyDescent="0.2">
      <c r="A243" s="182" t="s">
        <v>141</v>
      </c>
      <c r="B243" s="183" t="s">
        <v>142</v>
      </c>
      <c r="C243" s="144">
        <v>1</v>
      </c>
      <c r="D243" s="144" t="s">
        <v>95</v>
      </c>
      <c r="E243" s="184">
        <v>0.5</v>
      </c>
      <c r="G243" s="237" t="s">
        <v>141</v>
      </c>
      <c r="H243" s="191">
        <f>AVERAGE(C243:E243)/1000*18000</f>
        <v>13.5</v>
      </c>
      <c r="I243" s="352">
        <f t="shared" si="0"/>
        <v>0.75</v>
      </c>
      <c r="J243" s="188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</row>
    <row r="244" spans="1:25" s="55" customFormat="1" ht="25.5" x14ac:dyDescent="0.2">
      <c r="A244" s="182" t="s">
        <v>143</v>
      </c>
      <c r="B244" s="183" t="s">
        <v>144</v>
      </c>
      <c r="C244" s="144">
        <v>5</v>
      </c>
      <c r="D244" s="144" t="s">
        <v>150</v>
      </c>
      <c r="E244" s="184">
        <v>1.8</v>
      </c>
      <c r="G244" s="237" t="s">
        <v>143</v>
      </c>
      <c r="H244" s="191">
        <f>AVERAGE(C244:E244)/1000*18000</f>
        <v>61.199999999999996</v>
      </c>
      <c r="I244" s="352">
        <f t="shared" si="0"/>
        <v>3.3999999999999995</v>
      </c>
      <c r="J244" s="188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</row>
    <row r="245" spans="1:25" s="55" customFormat="1" ht="12.75" customHeight="1" x14ac:dyDescent="0.2">
      <c r="A245" s="182" t="s">
        <v>145</v>
      </c>
      <c r="B245" s="183" t="s">
        <v>146</v>
      </c>
      <c r="C245" s="144">
        <v>0.06</v>
      </c>
      <c r="D245" s="144">
        <v>0.1</v>
      </c>
      <c r="E245" s="184">
        <v>0.5</v>
      </c>
      <c r="G245" s="237" t="s">
        <v>145</v>
      </c>
      <c r="H245" s="191">
        <f>AVERAGE(C245:E245)/1000*18000</f>
        <v>3.96</v>
      </c>
      <c r="I245" s="352">
        <f t="shared" si="0"/>
        <v>0.22</v>
      </c>
      <c r="J245" s="188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</row>
    <row r="246" spans="1:25" s="55" customFormat="1" x14ac:dyDescent="0.2">
      <c r="A246" s="182" t="s">
        <v>147</v>
      </c>
      <c r="B246" s="183" t="s">
        <v>146</v>
      </c>
      <c r="C246" s="144">
        <v>6.6</v>
      </c>
      <c r="D246" s="144" t="s">
        <v>150</v>
      </c>
      <c r="E246" s="184">
        <v>15</v>
      </c>
      <c r="G246" s="237" t="s">
        <v>147</v>
      </c>
      <c r="H246" s="191">
        <f>AVERAGE(C246:E246)/1000*18000</f>
        <v>194.4</v>
      </c>
      <c r="I246" s="352">
        <f t="shared" si="0"/>
        <v>10.8</v>
      </c>
      <c r="J246" s="188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</row>
    <row r="247" spans="1:25" s="55" customFormat="1" ht="12.75" customHeight="1" x14ac:dyDescent="0.2">
      <c r="A247" s="182" t="s">
        <v>148</v>
      </c>
      <c r="B247" s="183" t="s">
        <v>149</v>
      </c>
      <c r="C247" s="144" t="s">
        <v>150</v>
      </c>
      <c r="D247" s="144" t="s">
        <v>213</v>
      </c>
      <c r="E247" s="184" t="s">
        <v>213</v>
      </c>
      <c r="G247" s="237" t="s">
        <v>148</v>
      </c>
      <c r="H247" s="351">
        <f>+(5/2+10/2+10/2)/3*18</f>
        <v>75</v>
      </c>
      <c r="I247" s="352">
        <f t="shared" si="0"/>
        <v>4.166666666666667</v>
      </c>
      <c r="J247" s="188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</row>
    <row r="248" spans="1:25" s="55" customFormat="1" ht="12.75" customHeight="1" x14ac:dyDescent="0.2">
      <c r="A248" s="182" t="s">
        <v>151</v>
      </c>
      <c r="B248" s="183" t="s">
        <v>149</v>
      </c>
      <c r="C248" s="144">
        <v>1</v>
      </c>
      <c r="D248" s="144" t="s">
        <v>95</v>
      </c>
      <c r="E248" s="184" t="s">
        <v>95</v>
      </c>
      <c r="G248" s="237" t="s">
        <v>151</v>
      </c>
      <c r="H248" s="191">
        <f>AVERAGE(C248:E248)/1000*18000</f>
        <v>18</v>
      </c>
      <c r="I248" s="352">
        <f t="shared" si="0"/>
        <v>1</v>
      </c>
      <c r="J248" s="188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</row>
    <row r="249" spans="1:25" s="55" customFormat="1" ht="12.75" customHeight="1" x14ac:dyDescent="0.2">
      <c r="A249" s="182" t="s">
        <v>152</v>
      </c>
      <c r="B249" s="183" t="s">
        <v>149</v>
      </c>
      <c r="C249" s="144" t="s">
        <v>88</v>
      </c>
      <c r="D249" s="144" t="s">
        <v>92</v>
      </c>
      <c r="E249" s="184" t="s">
        <v>92</v>
      </c>
      <c r="G249" s="237" t="s">
        <v>152</v>
      </c>
      <c r="H249" s="351">
        <f>+(0.1/2+0.01/2+0.01/2)/3*18</f>
        <v>0.36</v>
      </c>
      <c r="I249" s="352">
        <f t="shared" si="0"/>
        <v>0.02</v>
      </c>
      <c r="J249" s="188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</row>
    <row r="250" spans="1:25" s="55" customFormat="1" ht="12.75" customHeight="1" x14ac:dyDescent="0.2">
      <c r="A250" s="182" t="s">
        <v>153</v>
      </c>
      <c r="B250" s="183" t="s">
        <v>149</v>
      </c>
      <c r="C250" s="144" t="s">
        <v>88</v>
      </c>
      <c r="D250" s="144" t="s">
        <v>88</v>
      </c>
      <c r="E250" s="184" t="s">
        <v>88</v>
      </c>
      <c r="G250" s="237" t="s">
        <v>153</v>
      </c>
      <c r="H250" s="351">
        <f>+(0.1/2+0.1/2+0.1/2)/3*18</f>
        <v>0.90000000000000013</v>
      </c>
      <c r="I250" s="352">
        <f t="shared" si="0"/>
        <v>5.000000000000001E-2</v>
      </c>
      <c r="J250" s="188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</row>
    <row r="251" spans="1:25" s="55" customFormat="1" ht="25.5" x14ac:dyDescent="0.2">
      <c r="A251" s="182" t="s">
        <v>154</v>
      </c>
      <c r="B251" s="183" t="s">
        <v>149</v>
      </c>
      <c r="C251" s="144" t="s">
        <v>112</v>
      </c>
      <c r="D251" s="144" t="s">
        <v>92</v>
      </c>
      <c r="E251" s="184" t="s">
        <v>92</v>
      </c>
      <c r="G251" s="237" t="s">
        <v>154</v>
      </c>
      <c r="H251" s="351">
        <f>+(0.001/2+0.01/2+0.01/2)/3*18</f>
        <v>6.3E-2</v>
      </c>
      <c r="I251" s="352">
        <f t="shared" si="0"/>
        <v>3.5000000000000001E-3</v>
      </c>
      <c r="J251" s="188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</row>
    <row r="252" spans="1:25" s="55" customFormat="1" ht="12.75" customHeight="1" x14ac:dyDescent="0.2">
      <c r="A252" s="182" t="s">
        <v>155</v>
      </c>
      <c r="B252" s="183" t="s">
        <v>149</v>
      </c>
      <c r="C252" s="144" t="s">
        <v>112</v>
      </c>
      <c r="D252" s="144" t="s">
        <v>92</v>
      </c>
      <c r="E252" s="184" t="s">
        <v>92</v>
      </c>
      <c r="G252" s="237" t="s">
        <v>155</v>
      </c>
      <c r="H252" s="351">
        <f>+(0.001/2+0.01/2+0.01/2)/3*18</f>
        <v>6.3E-2</v>
      </c>
      <c r="I252" s="352">
        <f t="shared" si="0"/>
        <v>3.5000000000000001E-3</v>
      </c>
      <c r="J252" s="188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</row>
    <row r="253" spans="1:25" s="55" customFormat="1" ht="12.75" customHeight="1" x14ac:dyDescent="0.2">
      <c r="A253" s="182" t="s">
        <v>156</v>
      </c>
      <c r="B253" s="183" t="s">
        <v>149</v>
      </c>
      <c r="C253" s="144">
        <v>0.5</v>
      </c>
      <c r="D253" s="144" t="s">
        <v>96</v>
      </c>
      <c r="E253" s="184" t="s">
        <v>96</v>
      </c>
      <c r="G253" s="237" t="s">
        <v>156</v>
      </c>
      <c r="H253" s="351">
        <f>+(0.5+0.5/2+0.5/2)/3*18</f>
        <v>6</v>
      </c>
      <c r="I253" s="352">
        <f t="shared" si="0"/>
        <v>0.33333333333333331</v>
      </c>
      <c r="J253" s="188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</row>
    <row r="254" spans="1:25" s="55" customFormat="1" ht="12.75" customHeight="1" x14ac:dyDescent="0.2">
      <c r="A254" s="182" t="s">
        <v>157</v>
      </c>
      <c r="B254" s="183" t="s">
        <v>149</v>
      </c>
      <c r="C254" s="144" t="s">
        <v>158</v>
      </c>
      <c r="D254" s="144" t="s">
        <v>158</v>
      </c>
      <c r="E254" s="184" t="s">
        <v>92</v>
      </c>
      <c r="G254" s="237" t="s">
        <v>157</v>
      </c>
      <c r="H254" s="190" t="s">
        <v>210</v>
      </c>
      <c r="I254" s="353" t="s">
        <v>210</v>
      </c>
      <c r="J254" s="188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</row>
    <row r="255" spans="1:25" s="55" customFormat="1" ht="12.75" customHeight="1" x14ac:dyDescent="0.2">
      <c r="A255" s="182" t="s">
        <v>159</v>
      </c>
      <c r="B255" s="183" t="s">
        <v>149</v>
      </c>
      <c r="C255" s="144" t="s">
        <v>158</v>
      </c>
      <c r="D255" s="144" t="s">
        <v>158</v>
      </c>
      <c r="E255" s="184" t="s">
        <v>112</v>
      </c>
      <c r="G255" s="237" t="s">
        <v>159</v>
      </c>
      <c r="H255" s="190" t="s">
        <v>210</v>
      </c>
      <c r="I255" s="353" t="s">
        <v>210</v>
      </c>
      <c r="J255" s="188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</row>
    <row r="256" spans="1:25" s="55" customFormat="1" ht="12.75" customHeight="1" x14ac:dyDescent="0.2">
      <c r="A256" s="182" t="s">
        <v>214</v>
      </c>
      <c r="B256" s="183" t="s">
        <v>149</v>
      </c>
      <c r="C256" s="144" t="s">
        <v>158</v>
      </c>
      <c r="D256" s="144" t="s">
        <v>158</v>
      </c>
      <c r="E256" s="184" t="s">
        <v>112</v>
      </c>
      <c r="G256" s="237" t="s">
        <v>214</v>
      </c>
      <c r="H256" s="190" t="s">
        <v>210</v>
      </c>
      <c r="I256" s="353" t="s">
        <v>210</v>
      </c>
      <c r="J256" s="193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</row>
    <row r="257" spans="1:25" s="55" customFormat="1" ht="12.75" customHeight="1" x14ac:dyDescent="0.2">
      <c r="A257" s="182" t="s">
        <v>215</v>
      </c>
      <c r="B257" s="183" t="s">
        <v>149</v>
      </c>
      <c r="C257" s="144" t="s">
        <v>158</v>
      </c>
      <c r="D257" s="144" t="s">
        <v>158</v>
      </c>
      <c r="E257" s="184" t="s">
        <v>112</v>
      </c>
      <c r="G257" s="237" t="s">
        <v>215</v>
      </c>
      <c r="H257" s="190" t="s">
        <v>210</v>
      </c>
      <c r="I257" s="353" t="s">
        <v>210</v>
      </c>
      <c r="J257" s="193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</row>
    <row r="258" spans="1:25" s="55" customFormat="1" ht="12.75" customHeight="1" x14ac:dyDescent="0.2">
      <c r="A258" s="182" t="s">
        <v>216</v>
      </c>
      <c r="B258" s="183"/>
      <c r="C258" s="144" t="s">
        <v>158</v>
      </c>
      <c r="D258" s="144" t="s">
        <v>158</v>
      </c>
      <c r="E258" s="184" t="s">
        <v>217</v>
      </c>
      <c r="G258" s="237" t="s">
        <v>216</v>
      </c>
      <c r="H258" s="190" t="s">
        <v>210</v>
      </c>
      <c r="I258" s="353" t="s">
        <v>210</v>
      </c>
      <c r="J258" s="193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</row>
    <row r="259" spans="1:25" s="55" customFormat="1" ht="12.75" customHeight="1" x14ac:dyDescent="0.2">
      <c r="A259" s="182" t="s">
        <v>218</v>
      </c>
      <c r="B259" s="183"/>
      <c r="C259" s="144" t="s">
        <v>158</v>
      </c>
      <c r="D259" s="144" t="s">
        <v>158</v>
      </c>
      <c r="E259" s="184" t="s">
        <v>217</v>
      </c>
      <c r="G259" s="237" t="s">
        <v>218</v>
      </c>
      <c r="H259" s="190" t="s">
        <v>210</v>
      </c>
      <c r="I259" s="353" t="s">
        <v>210</v>
      </c>
      <c r="J259" s="193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</row>
    <row r="260" spans="1:25" s="55" customFormat="1" ht="13.5" customHeight="1" x14ac:dyDescent="0.2">
      <c r="A260" s="182" t="s">
        <v>160</v>
      </c>
      <c r="B260" s="183" t="s">
        <v>149</v>
      </c>
      <c r="C260" s="144" t="s">
        <v>222</v>
      </c>
      <c r="D260" s="144" t="s">
        <v>88</v>
      </c>
      <c r="E260" s="184" t="s">
        <v>88</v>
      </c>
      <c r="G260" s="237" t="s">
        <v>160</v>
      </c>
      <c r="H260" s="190" t="s">
        <v>210</v>
      </c>
      <c r="I260" s="353" t="s">
        <v>210</v>
      </c>
      <c r="J260" s="188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</row>
    <row r="261" spans="1:25" s="55" customFormat="1" ht="13.5" customHeight="1" x14ac:dyDescent="0.2">
      <c r="A261" s="182"/>
      <c r="B261" s="183"/>
      <c r="C261" s="144"/>
      <c r="D261" s="144"/>
      <c r="E261" s="184"/>
      <c r="G261" s="237"/>
      <c r="H261" s="190"/>
      <c r="I261" s="85"/>
      <c r="J261" s="188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</row>
    <row r="262" spans="1:25" s="55" customFormat="1" ht="13.5" customHeight="1" x14ac:dyDescent="0.2">
      <c r="A262" s="182"/>
      <c r="B262" s="183"/>
      <c r="C262" s="144"/>
      <c r="D262" s="144"/>
      <c r="E262" s="184"/>
      <c r="G262" s="237"/>
      <c r="H262" s="190"/>
      <c r="I262" s="85"/>
      <c r="J262" s="188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</row>
    <row r="263" spans="1:25" s="55" customFormat="1" ht="15" x14ac:dyDescent="0.2">
      <c r="A263" s="182" t="s">
        <v>161</v>
      </c>
      <c r="B263" s="183" t="s">
        <v>162</v>
      </c>
      <c r="C263" s="144">
        <v>130</v>
      </c>
      <c r="D263" s="144">
        <v>100</v>
      </c>
      <c r="E263" s="184" t="s">
        <v>219</v>
      </c>
      <c r="G263" s="237" t="s">
        <v>161</v>
      </c>
      <c r="H263" s="190" t="s">
        <v>210</v>
      </c>
      <c r="I263" s="353" t="s">
        <v>210</v>
      </c>
      <c r="J263" s="188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</row>
    <row r="264" spans="1:25" s="55" customFormat="1" ht="26.25" thickBot="1" x14ac:dyDescent="0.25">
      <c r="A264" s="194" t="s">
        <v>220</v>
      </c>
      <c r="B264" s="195" t="s">
        <v>221</v>
      </c>
      <c r="C264" s="196">
        <v>8</v>
      </c>
      <c r="D264" s="196">
        <v>30</v>
      </c>
      <c r="E264" s="197">
        <v>40</v>
      </c>
      <c r="G264" s="60" t="s">
        <v>220</v>
      </c>
      <c r="H264" s="198" t="s">
        <v>210</v>
      </c>
      <c r="I264" s="354" t="s">
        <v>210</v>
      </c>
      <c r="J264" s="188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</row>
    <row r="265" spans="1:25" s="55" customFormat="1" ht="15.75" thickBot="1" x14ac:dyDescent="0.25">
      <c r="A265" s="199"/>
      <c r="B265" s="199"/>
      <c r="C265" s="200"/>
      <c r="D265" s="200"/>
      <c r="E265" s="200"/>
      <c r="F265" s="200"/>
      <c r="G265" s="200"/>
      <c r="H265" s="201"/>
      <c r="I265" s="202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</row>
    <row r="266" spans="1:25" s="26" customFormat="1" x14ac:dyDescent="0.2">
      <c r="A266" s="216" t="s">
        <v>471</v>
      </c>
      <c r="B266" s="217"/>
      <c r="C266" s="218"/>
      <c r="D266" s="204"/>
      <c r="I266" s="205"/>
      <c r="P266" s="53"/>
      <c r="Q266" s="53"/>
      <c r="R266" s="53"/>
      <c r="S266" s="53"/>
      <c r="T266" s="53"/>
      <c r="U266" s="53"/>
      <c r="V266" s="53"/>
      <c r="W266" s="53"/>
      <c r="X266" s="53"/>
      <c r="Y266" s="53"/>
    </row>
    <row r="267" spans="1:25" s="26" customFormat="1" ht="90" customHeight="1" x14ac:dyDescent="0.3">
      <c r="A267" s="206" t="s">
        <v>451</v>
      </c>
      <c r="B267" s="215" t="s">
        <v>304</v>
      </c>
      <c r="C267" s="219" t="s">
        <v>452</v>
      </c>
      <c r="D267" s="53"/>
      <c r="E267" s="53"/>
      <c r="F267" s="53"/>
      <c r="G267" s="53"/>
      <c r="H267" s="207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</row>
    <row r="268" spans="1:25" s="26" customFormat="1" ht="90" customHeight="1" x14ac:dyDescent="0.3">
      <c r="A268" s="206" t="s">
        <v>356</v>
      </c>
      <c r="B268" s="208" t="s">
        <v>305</v>
      </c>
      <c r="C268" s="209" t="s">
        <v>357</v>
      </c>
      <c r="D268" s="53"/>
      <c r="E268" s="56"/>
      <c r="F268" s="210"/>
      <c r="G268" s="210"/>
      <c r="H268" s="207"/>
      <c r="I268" s="53"/>
      <c r="J268" s="211"/>
      <c r="K268" s="210"/>
      <c r="L268" s="210"/>
      <c r="M268" s="53"/>
      <c r="N268" s="212"/>
      <c r="O268" s="212"/>
      <c r="P268" s="210"/>
      <c r="Q268" s="53"/>
      <c r="R268" s="53"/>
      <c r="S268" s="53"/>
      <c r="T268" s="53"/>
      <c r="U268" s="53"/>
      <c r="V268" s="53"/>
      <c r="W268" s="53"/>
      <c r="X268" s="53"/>
      <c r="Y268" s="53"/>
    </row>
    <row r="269" spans="1:25" s="26" customFormat="1" ht="90" customHeight="1" x14ac:dyDescent="0.2">
      <c r="A269" s="213" t="s">
        <v>306</v>
      </c>
      <c r="B269" s="208" t="s">
        <v>307</v>
      </c>
      <c r="C269" s="209" t="s">
        <v>357</v>
      </c>
      <c r="D269" s="53"/>
      <c r="E269" s="56"/>
      <c r="F269" s="210"/>
      <c r="G269" s="53"/>
      <c r="H269" s="53"/>
      <c r="I269" s="53"/>
      <c r="J269" s="211"/>
      <c r="K269" s="210"/>
      <c r="L269" s="210"/>
      <c r="M269" s="53"/>
      <c r="N269" s="212"/>
      <c r="O269" s="212"/>
      <c r="P269" s="210"/>
      <c r="Q269" s="53"/>
      <c r="R269" s="53"/>
      <c r="S269" s="53"/>
      <c r="T269" s="53"/>
      <c r="U269" s="53"/>
      <c r="V269" s="53"/>
      <c r="W269" s="53"/>
      <c r="X269" s="53"/>
      <c r="Y269" s="53"/>
    </row>
    <row r="270" spans="1:25" s="26" customFormat="1" ht="90" customHeight="1" x14ac:dyDescent="0.3">
      <c r="A270" s="220" t="s">
        <v>308</v>
      </c>
      <c r="B270" s="221" t="s">
        <v>309</v>
      </c>
      <c r="C270" s="209" t="s">
        <v>355</v>
      </c>
      <c r="D270" s="53"/>
      <c r="E270" s="56"/>
      <c r="F270" s="210"/>
      <c r="G270" s="210"/>
      <c r="H270" s="207"/>
      <c r="I270" s="53"/>
      <c r="J270" s="211"/>
      <c r="K270" s="210"/>
      <c r="L270" s="210"/>
      <c r="M270" s="53"/>
      <c r="N270" s="212"/>
      <c r="O270" s="212"/>
      <c r="P270" s="210"/>
      <c r="Q270" s="53"/>
      <c r="R270" s="53"/>
      <c r="S270" s="53"/>
      <c r="T270" s="53"/>
      <c r="U270" s="53"/>
      <c r="V270" s="53"/>
      <c r="W270" s="53"/>
      <c r="X270" s="53"/>
      <c r="Y270" s="53"/>
    </row>
    <row r="271" spans="1:25" s="26" customFormat="1" ht="28.5" customHeight="1" thickBot="1" x14ac:dyDescent="0.25">
      <c r="A271" s="286" t="s">
        <v>358</v>
      </c>
      <c r="B271" s="287"/>
      <c r="C271" s="288"/>
      <c r="P271" s="53"/>
      <c r="Q271" s="53"/>
      <c r="R271" s="53"/>
      <c r="S271" s="53"/>
      <c r="T271" s="53"/>
      <c r="U271" s="53"/>
      <c r="V271" s="53"/>
      <c r="W271" s="53"/>
      <c r="X271" s="53"/>
      <c r="Y271" s="53"/>
    </row>
    <row r="272" spans="1:25" s="26" customFormat="1" ht="15.75" customHeight="1" x14ac:dyDescent="0.2">
      <c r="A272" s="222"/>
      <c r="B272" s="222"/>
      <c r="C272" s="222"/>
      <c r="P272" s="53"/>
      <c r="Q272" s="53"/>
      <c r="R272" s="53"/>
      <c r="S272" s="53"/>
      <c r="T272" s="53"/>
      <c r="U272" s="53"/>
      <c r="V272" s="53"/>
      <c r="W272" s="53"/>
      <c r="X272" s="53"/>
      <c r="Y272" s="53"/>
    </row>
    <row r="273" spans="1:25" s="26" customFormat="1" ht="13.5" thickBot="1" x14ac:dyDescent="0.25">
      <c r="F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</row>
    <row r="274" spans="1:25" s="26" customFormat="1" ht="15.75" customHeight="1" x14ac:dyDescent="0.2">
      <c r="A274" s="263" t="s">
        <v>165</v>
      </c>
      <c r="B274" s="264"/>
      <c r="C274" s="264"/>
      <c r="D274" s="265"/>
      <c r="E274" s="172"/>
      <c r="F274" s="172"/>
      <c r="G274" s="18"/>
      <c r="P274" s="53"/>
      <c r="Q274" s="53"/>
      <c r="R274" s="53"/>
      <c r="S274" s="53"/>
      <c r="T274" s="53"/>
      <c r="U274" s="53"/>
      <c r="V274" s="53"/>
      <c r="W274" s="53"/>
      <c r="X274" s="53"/>
      <c r="Y274" s="53"/>
    </row>
    <row r="275" spans="1:25" s="26" customFormat="1" ht="25.5" x14ac:dyDescent="0.2">
      <c r="A275" s="276" t="s">
        <v>233</v>
      </c>
      <c r="B275" s="266" t="s">
        <v>234</v>
      </c>
      <c r="C275" s="266" t="s">
        <v>235</v>
      </c>
      <c r="D275" s="277" t="s">
        <v>236</v>
      </c>
      <c r="F275" s="5"/>
      <c r="G275" s="18"/>
      <c r="P275" s="53"/>
      <c r="Q275" s="53"/>
      <c r="R275" s="53"/>
      <c r="S275" s="53"/>
      <c r="T275" s="53"/>
      <c r="U275" s="53"/>
      <c r="V275" s="53"/>
      <c r="W275" s="53"/>
      <c r="X275" s="53"/>
      <c r="Y275" s="53"/>
    </row>
    <row r="276" spans="1:25" s="26" customFormat="1" ht="62.25" customHeight="1" x14ac:dyDescent="0.2">
      <c r="A276" s="283" t="s">
        <v>443</v>
      </c>
      <c r="B276" s="267" t="s">
        <v>445</v>
      </c>
      <c r="C276" s="267" t="s">
        <v>444</v>
      </c>
      <c r="D276" s="278" t="s">
        <v>446</v>
      </c>
      <c r="F276" s="5"/>
      <c r="G276" s="18"/>
      <c r="P276" s="53"/>
      <c r="Q276" s="53"/>
      <c r="R276" s="53"/>
      <c r="S276" s="53"/>
      <c r="T276" s="53"/>
      <c r="U276" s="53"/>
      <c r="V276" s="53"/>
      <c r="W276" s="53"/>
      <c r="X276" s="53"/>
      <c r="Y276" s="53"/>
    </row>
    <row r="277" spans="1:25" s="26" customFormat="1" ht="62.25" customHeight="1" x14ac:dyDescent="0.2">
      <c r="A277" s="276" t="s">
        <v>447</v>
      </c>
      <c r="B277" s="275">
        <v>17.52</v>
      </c>
      <c r="C277" s="275">
        <v>17.579999999999998</v>
      </c>
      <c r="D277" s="279">
        <v>16.71</v>
      </c>
      <c r="F277" s="5"/>
      <c r="G277" s="18"/>
      <c r="P277" s="53"/>
      <c r="Q277" s="53"/>
      <c r="R277" s="53"/>
      <c r="S277" s="53"/>
      <c r="T277" s="53"/>
      <c r="U277" s="53"/>
      <c r="V277" s="53"/>
      <c r="W277" s="53"/>
      <c r="X277" s="53"/>
      <c r="Y277" s="53"/>
    </row>
    <row r="278" spans="1:25" s="26" customFormat="1" ht="13.5" customHeight="1" x14ac:dyDescent="0.2">
      <c r="A278" s="276" t="s">
        <v>476</v>
      </c>
      <c r="B278" s="275">
        <v>6.57</v>
      </c>
      <c r="C278" s="275">
        <v>6.65</v>
      </c>
      <c r="D278" s="279">
        <v>5.85</v>
      </c>
      <c r="F278" s="5"/>
      <c r="G278" s="18"/>
      <c r="P278" s="53"/>
      <c r="Q278" s="53"/>
      <c r="R278" s="53"/>
      <c r="S278" s="53"/>
      <c r="T278" s="53"/>
      <c r="U278" s="53"/>
      <c r="V278" s="53"/>
      <c r="W278" s="53"/>
      <c r="X278" s="53"/>
      <c r="Y278" s="53"/>
    </row>
    <row r="279" spans="1:25" s="26" customFormat="1" ht="13.5" thickBot="1" x14ac:dyDescent="0.25">
      <c r="A279" s="280" t="s">
        <v>448</v>
      </c>
      <c r="B279" s="281">
        <v>10.96</v>
      </c>
      <c r="C279" s="281">
        <v>10.93</v>
      </c>
      <c r="D279" s="282">
        <v>10.86</v>
      </c>
      <c r="F279" s="5"/>
      <c r="G279" s="18"/>
      <c r="P279" s="53"/>
      <c r="Q279" s="53"/>
      <c r="R279" s="53"/>
      <c r="S279" s="53"/>
      <c r="T279" s="53"/>
      <c r="U279" s="53"/>
      <c r="V279" s="53"/>
      <c r="W279" s="53"/>
      <c r="X279" s="53"/>
      <c r="Y279" s="53"/>
    </row>
    <row r="280" spans="1:25" s="26" customFormat="1" ht="13.5" thickBot="1" x14ac:dyDescent="0.25">
      <c r="F280" s="5"/>
      <c r="G280" s="18"/>
      <c r="P280" s="53"/>
      <c r="Q280" s="53"/>
      <c r="R280" s="53"/>
      <c r="S280" s="53"/>
      <c r="T280" s="53"/>
      <c r="U280" s="53"/>
      <c r="V280" s="53"/>
      <c r="W280" s="53"/>
      <c r="X280" s="53"/>
      <c r="Y280" s="53"/>
    </row>
    <row r="281" spans="1:25" s="26" customFormat="1" ht="26.25" thickBot="1" x14ac:dyDescent="0.25">
      <c r="A281" s="268" t="s">
        <v>477</v>
      </c>
      <c r="B281" s="269"/>
      <c r="C281" s="270" t="s">
        <v>234</v>
      </c>
      <c r="D281" s="270" t="s">
        <v>235</v>
      </c>
      <c r="E281" s="271" t="s">
        <v>236</v>
      </c>
      <c r="F281" s="5"/>
      <c r="G281" s="18"/>
      <c r="P281" s="53"/>
      <c r="Q281" s="53"/>
      <c r="R281" s="53"/>
      <c r="S281" s="53"/>
      <c r="T281" s="53"/>
      <c r="U281" s="53"/>
      <c r="V281" s="53"/>
      <c r="W281" s="53"/>
      <c r="X281" s="53"/>
      <c r="Y281" s="53"/>
    </row>
    <row r="282" spans="1:25" s="26" customFormat="1" ht="13.5" thickBot="1" x14ac:dyDescent="0.25">
      <c r="A282" s="242" t="s">
        <v>237</v>
      </c>
      <c r="B282" s="245"/>
      <c r="C282" s="246">
        <v>41577</v>
      </c>
      <c r="D282" s="247">
        <v>41577</v>
      </c>
      <c r="E282" s="247">
        <v>41577</v>
      </c>
      <c r="F282" s="5"/>
      <c r="G282" s="18"/>
      <c r="P282" s="53"/>
      <c r="Q282" s="53"/>
      <c r="R282" s="53"/>
      <c r="S282" s="53"/>
      <c r="T282" s="53"/>
      <c r="U282" s="53"/>
      <c r="V282" s="53"/>
      <c r="W282" s="53"/>
      <c r="X282" s="53"/>
      <c r="Y282" s="53"/>
    </row>
    <row r="283" spans="1:25" s="26" customFormat="1" ht="13.5" thickBot="1" x14ac:dyDescent="0.25">
      <c r="A283" s="248" t="s">
        <v>238</v>
      </c>
      <c r="B283" s="243" t="s">
        <v>239</v>
      </c>
      <c r="C283" s="272"/>
      <c r="D283" s="273"/>
      <c r="E283" s="274"/>
      <c r="F283" s="249"/>
      <c r="G283" s="18"/>
      <c r="P283" s="53"/>
      <c r="Q283" s="53"/>
      <c r="R283" s="53"/>
      <c r="S283" s="53"/>
      <c r="T283" s="53"/>
      <c r="U283" s="53"/>
      <c r="V283" s="53"/>
      <c r="W283" s="53"/>
      <c r="X283" s="53"/>
      <c r="Y283" s="53"/>
    </row>
    <row r="284" spans="1:25" s="26" customFormat="1" ht="13.5" thickBot="1" x14ac:dyDescent="0.25">
      <c r="A284" s="250" t="s">
        <v>240</v>
      </c>
      <c r="B284" s="244" t="s">
        <v>75</v>
      </c>
      <c r="C284" s="244">
        <v>19.3</v>
      </c>
      <c r="D284" s="244">
        <v>19.5</v>
      </c>
      <c r="E284" s="244">
        <v>16.3</v>
      </c>
      <c r="F284" s="251"/>
      <c r="G284" s="18"/>
      <c r="P284" s="53"/>
      <c r="Q284" s="53"/>
      <c r="R284" s="53"/>
      <c r="S284" s="53"/>
      <c r="T284" s="53"/>
      <c r="U284" s="53"/>
      <c r="V284" s="53"/>
      <c r="W284" s="53"/>
      <c r="X284" s="53"/>
      <c r="Y284" s="53"/>
    </row>
    <row r="285" spans="1:25" s="26" customFormat="1" ht="13.5" thickBot="1" x14ac:dyDescent="0.25">
      <c r="A285" s="252" t="s">
        <v>241</v>
      </c>
      <c r="B285" s="243"/>
      <c r="C285" s="253">
        <v>7.7</v>
      </c>
      <c r="D285" s="253">
        <v>7.6</v>
      </c>
      <c r="E285" s="244">
        <v>7.6</v>
      </c>
      <c r="F285" s="254"/>
      <c r="G285" s="18"/>
      <c r="P285" s="53"/>
      <c r="Q285" s="53"/>
      <c r="R285" s="53"/>
      <c r="S285" s="53"/>
      <c r="T285" s="53"/>
      <c r="U285" s="53"/>
      <c r="V285" s="53"/>
      <c r="W285" s="53"/>
      <c r="X285" s="53"/>
      <c r="Y285" s="53"/>
    </row>
    <row r="286" spans="1:25" s="26" customFormat="1" ht="13.5" thickBot="1" x14ac:dyDescent="0.25">
      <c r="A286" s="252" t="s">
        <v>242</v>
      </c>
      <c r="B286" s="244" t="s">
        <v>243</v>
      </c>
      <c r="C286" s="253">
        <v>943</v>
      </c>
      <c r="D286" s="253">
        <v>1004</v>
      </c>
      <c r="E286" s="244">
        <v>905</v>
      </c>
      <c r="F286" s="254"/>
      <c r="G286" s="18"/>
      <c r="P286" s="53"/>
      <c r="Q286" s="53"/>
      <c r="R286" s="53"/>
      <c r="S286" s="53"/>
      <c r="T286" s="53"/>
      <c r="U286" s="53"/>
      <c r="V286" s="53"/>
      <c r="W286" s="53"/>
      <c r="X286" s="53"/>
      <c r="Y286" s="53"/>
    </row>
    <row r="287" spans="1:25" s="26" customFormat="1" ht="13.5" thickBot="1" x14ac:dyDescent="0.25">
      <c r="A287" s="252" t="s">
        <v>244</v>
      </c>
      <c r="B287" s="244"/>
      <c r="C287" s="253">
        <v>23.4</v>
      </c>
      <c r="D287" s="253">
        <v>16.399999999999999</v>
      </c>
      <c r="E287" s="244">
        <v>21.6</v>
      </c>
      <c r="F287" s="254"/>
      <c r="G287" s="18"/>
      <c r="P287" s="53"/>
      <c r="Q287" s="53"/>
      <c r="R287" s="53"/>
      <c r="S287" s="53"/>
      <c r="T287" s="53"/>
      <c r="U287" s="53"/>
      <c r="V287" s="53"/>
      <c r="W287" s="53"/>
      <c r="X287" s="53"/>
      <c r="Y287" s="53"/>
    </row>
    <row r="288" spans="1:25" s="26" customFormat="1" ht="13.5" thickBot="1" x14ac:dyDescent="0.25">
      <c r="A288" s="252" t="s">
        <v>245</v>
      </c>
      <c r="B288" s="253" t="s">
        <v>246</v>
      </c>
      <c r="C288" s="253">
        <v>134</v>
      </c>
      <c r="D288" s="253">
        <v>490</v>
      </c>
      <c r="E288" s="244">
        <v>60</v>
      </c>
      <c r="F288" s="254"/>
      <c r="G288" s="18"/>
      <c r="P288" s="53"/>
      <c r="Q288" s="53"/>
      <c r="R288" s="53"/>
      <c r="S288" s="53"/>
      <c r="T288" s="53"/>
      <c r="U288" s="53"/>
      <c r="V288" s="53"/>
      <c r="W288" s="53"/>
      <c r="X288" s="53"/>
      <c r="Y288" s="53"/>
    </row>
    <row r="289" spans="1:25" s="26" customFormat="1" ht="13.5" thickBot="1" x14ac:dyDescent="0.25">
      <c r="A289" s="255" t="s">
        <v>247</v>
      </c>
      <c r="B289" s="253" t="s">
        <v>246</v>
      </c>
      <c r="C289" s="256">
        <v>287</v>
      </c>
      <c r="D289" s="256">
        <v>295</v>
      </c>
      <c r="E289" s="256">
        <v>270</v>
      </c>
      <c r="F289" s="257"/>
      <c r="G289" s="18"/>
      <c r="P289" s="53"/>
      <c r="Q289" s="53"/>
      <c r="R289" s="53"/>
      <c r="S289" s="53"/>
      <c r="T289" s="53"/>
      <c r="U289" s="53"/>
      <c r="V289" s="53"/>
      <c r="W289" s="53"/>
      <c r="X289" s="53"/>
      <c r="Y289" s="53"/>
    </row>
    <row r="290" spans="1:25" s="26" customFormat="1" ht="13.5" thickBot="1" x14ac:dyDescent="0.25">
      <c r="A290" s="255" t="s">
        <v>85</v>
      </c>
      <c r="B290" s="253" t="s">
        <v>246</v>
      </c>
      <c r="C290" s="256">
        <v>8</v>
      </c>
      <c r="D290" s="256">
        <v>5</v>
      </c>
      <c r="E290" s="256">
        <v>9</v>
      </c>
      <c r="F290" s="257"/>
      <c r="G290" s="18"/>
      <c r="P290" s="53"/>
      <c r="Q290" s="53"/>
      <c r="R290" s="53"/>
      <c r="S290" s="53"/>
      <c r="T290" s="53"/>
      <c r="U290" s="53"/>
      <c r="V290" s="53"/>
      <c r="W290" s="53"/>
      <c r="X290" s="53"/>
      <c r="Y290" s="53"/>
    </row>
    <row r="291" spans="1:25" s="26" customFormat="1" ht="13.5" thickBot="1" x14ac:dyDescent="0.25">
      <c r="A291" s="303" t="s">
        <v>248</v>
      </c>
      <c r="B291" s="304"/>
      <c r="C291" s="304"/>
      <c r="D291" s="304"/>
      <c r="E291" s="305"/>
      <c r="F291" s="258"/>
      <c r="G291" s="18"/>
      <c r="P291" s="53"/>
      <c r="Q291" s="53"/>
      <c r="R291" s="53"/>
      <c r="S291" s="53"/>
      <c r="T291" s="53"/>
      <c r="U291" s="53"/>
      <c r="V291" s="53"/>
      <c r="W291" s="53"/>
      <c r="X291" s="53"/>
      <c r="Y291" s="53"/>
    </row>
    <row r="292" spans="1:25" s="26" customFormat="1" ht="13.5" thickBot="1" x14ac:dyDescent="0.25">
      <c r="A292" s="255" t="s">
        <v>249</v>
      </c>
      <c r="B292" s="253" t="s">
        <v>250</v>
      </c>
      <c r="C292" s="244">
        <v>0.83699999999999997</v>
      </c>
      <c r="D292" s="244">
        <v>0.83699999999999997</v>
      </c>
      <c r="E292" s="256">
        <v>2.78</v>
      </c>
      <c r="F292" s="259"/>
      <c r="G292" s="18"/>
      <c r="P292" s="53"/>
      <c r="Q292" s="53"/>
      <c r="R292" s="53"/>
      <c r="S292" s="53"/>
      <c r="T292" s="53"/>
      <c r="U292" s="53"/>
      <c r="V292" s="53"/>
      <c r="W292" s="53"/>
      <c r="X292" s="53"/>
      <c r="Y292" s="53"/>
    </row>
    <row r="293" spans="1:25" s="26" customFormat="1" ht="13.5" thickBot="1" x14ac:dyDescent="0.25">
      <c r="A293" s="255" t="s">
        <v>251</v>
      </c>
      <c r="B293" s="253" t="s">
        <v>250</v>
      </c>
      <c r="C293" s="244" t="s">
        <v>252</v>
      </c>
      <c r="D293" s="244" t="s">
        <v>116</v>
      </c>
      <c r="E293" s="244" t="s">
        <v>116</v>
      </c>
      <c r="F293" s="259"/>
      <c r="G293" s="18"/>
      <c r="P293" s="53"/>
      <c r="Q293" s="53"/>
      <c r="R293" s="53"/>
      <c r="S293" s="53"/>
      <c r="T293" s="53"/>
      <c r="U293" s="53"/>
      <c r="V293" s="53"/>
      <c r="W293" s="53"/>
      <c r="X293" s="53"/>
      <c r="Y293" s="53"/>
    </row>
    <row r="294" spans="1:25" s="26" customFormat="1" ht="13.5" thickBot="1" x14ac:dyDescent="0.25">
      <c r="A294" s="255" t="s">
        <v>253</v>
      </c>
      <c r="B294" s="253" t="s">
        <v>250</v>
      </c>
      <c r="C294" s="244" t="s">
        <v>96</v>
      </c>
      <c r="D294" s="244" t="s">
        <v>96</v>
      </c>
      <c r="E294" s="244" t="s">
        <v>96</v>
      </c>
      <c r="F294" s="259"/>
      <c r="G294" s="18"/>
      <c r="P294" s="53"/>
      <c r="Q294" s="53"/>
      <c r="R294" s="53"/>
      <c r="S294" s="53"/>
      <c r="T294" s="53"/>
      <c r="U294" s="53"/>
      <c r="V294" s="53"/>
      <c r="W294" s="53"/>
      <c r="X294" s="53"/>
      <c r="Y294" s="53"/>
    </row>
    <row r="295" spans="1:25" s="26" customFormat="1" ht="13.5" thickBot="1" x14ac:dyDescent="0.25">
      <c r="A295" s="255" t="s">
        <v>254</v>
      </c>
      <c r="B295" s="253" t="s">
        <v>250</v>
      </c>
      <c r="C295" s="244">
        <v>8.4570000000000007</v>
      </c>
      <c r="D295" s="244">
        <v>14.7</v>
      </c>
      <c r="E295" s="244">
        <v>18.48</v>
      </c>
      <c r="F295" s="259"/>
      <c r="G295" s="18"/>
      <c r="P295" s="53"/>
      <c r="Q295" s="53"/>
      <c r="R295" s="53"/>
      <c r="S295" s="53"/>
      <c r="T295" s="53"/>
      <c r="U295" s="53"/>
      <c r="V295" s="53"/>
      <c r="W295" s="53"/>
      <c r="X295" s="53"/>
      <c r="Y295" s="53"/>
    </row>
    <row r="296" spans="1:25" s="26" customFormat="1" ht="13.5" thickBot="1" x14ac:dyDescent="0.25">
      <c r="A296" s="255" t="s">
        <v>255</v>
      </c>
      <c r="B296" s="253" t="s">
        <v>250</v>
      </c>
      <c r="C296" s="244">
        <v>7.16</v>
      </c>
      <c r="D296" s="244">
        <v>9</v>
      </c>
      <c r="E296" s="244">
        <v>8.6199999999999992</v>
      </c>
      <c r="F296" s="259"/>
      <c r="G296" s="18"/>
      <c r="P296" s="53"/>
      <c r="Q296" s="53"/>
      <c r="R296" s="53"/>
      <c r="S296" s="53"/>
      <c r="T296" s="53"/>
      <c r="U296" s="53"/>
      <c r="V296" s="53"/>
      <c r="W296" s="53"/>
      <c r="X296" s="53"/>
      <c r="Y296" s="53"/>
    </row>
    <row r="297" spans="1:25" s="26" customFormat="1" ht="13.5" thickBot="1" x14ac:dyDescent="0.25">
      <c r="A297" s="255" t="s">
        <v>256</v>
      </c>
      <c r="B297" s="253" t="s">
        <v>250</v>
      </c>
      <c r="C297" s="244">
        <v>0.21299999999999999</v>
      </c>
      <c r="D297" s="244" t="s">
        <v>88</v>
      </c>
      <c r="E297" s="244" t="s">
        <v>88</v>
      </c>
      <c r="F297" s="259"/>
      <c r="G297" s="18"/>
      <c r="P297" s="53"/>
      <c r="Q297" s="53"/>
      <c r="R297" s="53"/>
      <c r="S297" s="53"/>
      <c r="T297" s="53"/>
      <c r="U297" s="53"/>
      <c r="V297" s="53"/>
      <c r="W297" s="53"/>
      <c r="X297" s="53"/>
      <c r="Y297" s="53"/>
    </row>
    <row r="298" spans="1:25" s="26" customFormat="1" ht="13.5" thickBot="1" x14ac:dyDescent="0.25">
      <c r="A298" s="255" t="s">
        <v>257</v>
      </c>
      <c r="B298" s="253" t="s">
        <v>250</v>
      </c>
      <c r="C298" s="244">
        <v>0.61699999999999999</v>
      </c>
      <c r="D298" s="244" t="s">
        <v>88</v>
      </c>
      <c r="E298" s="244">
        <v>0.45</v>
      </c>
      <c r="F298" s="259"/>
      <c r="G298" s="18"/>
      <c r="P298" s="53"/>
      <c r="Q298" s="53"/>
      <c r="R298" s="53"/>
      <c r="S298" s="53"/>
      <c r="T298" s="53"/>
      <c r="U298" s="53"/>
      <c r="V298" s="53"/>
      <c r="W298" s="53"/>
      <c r="X298" s="53"/>
      <c r="Y298" s="53"/>
    </row>
    <row r="299" spans="1:25" s="26" customFormat="1" ht="13.5" thickBot="1" x14ac:dyDescent="0.25">
      <c r="A299" s="255" t="s">
        <v>258</v>
      </c>
      <c r="B299" s="253" t="s">
        <v>250</v>
      </c>
      <c r="C299" s="260">
        <v>4.0880000000000001</v>
      </c>
      <c r="D299" s="244">
        <v>4.08</v>
      </c>
      <c r="E299" s="244">
        <v>5.66</v>
      </c>
      <c r="F299" s="259"/>
      <c r="G299" s="18"/>
      <c r="P299" s="53"/>
      <c r="Q299" s="53"/>
      <c r="R299" s="53"/>
      <c r="S299" s="53"/>
      <c r="T299" s="53"/>
      <c r="U299" s="53"/>
      <c r="V299" s="53"/>
      <c r="W299" s="53"/>
      <c r="X299" s="53"/>
      <c r="Y299" s="53"/>
    </row>
    <row r="300" spans="1:25" s="26" customFormat="1" ht="13.5" thickBot="1" x14ac:dyDescent="0.25">
      <c r="A300" s="255" t="s">
        <v>259</v>
      </c>
      <c r="B300" s="253" t="s">
        <v>250</v>
      </c>
      <c r="C300" s="244">
        <v>582.6</v>
      </c>
      <c r="D300" s="244">
        <v>1380</v>
      </c>
      <c r="E300" s="244">
        <v>1413</v>
      </c>
      <c r="F300" s="259"/>
      <c r="G300" s="18"/>
      <c r="P300" s="53"/>
      <c r="Q300" s="53"/>
      <c r="R300" s="53"/>
      <c r="S300" s="53"/>
      <c r="T300" s="53"/>
      <c r="U300" s="53"/>
      <c r="V300" s="53"/>
      <c r="W300" s="53"/>
      <c r="X300" s="53"/>
      <c r="Y300" s="53"/>
    </row>
    <row r="301" spans="1:25" s="26" customFormat="1" ht="13.5" thickBot="1" x14ac:dyDescent="0.25">
      <c r="A301" s="255" t="s">
        <v>260</v>
      </c>
      <c r="B301" s="253" t="s">
        <v>246</v>
      </c>
      <c r="C301" s="253">
        <v>96.02</v>
      </c>
      <c r="D301" s="244">
        <v>96.88</v>
      </c>
      <c r="E301" s="244">
        <v>95.1</v>
      </c>
      <c r="F301" s="259"/>
      <c r="G301" s="18"/>
      <c r="P301" s="53"/>
      <c r="Q301" s="53"/>
      <c r="R301" s="53"/>
      <c r="S301" s="53"/>
      <c r="T301" s="53"/>
      <c r="U301" s="53"/>
      <c r="V301" s="53"/>
      <c r="W301" s="53"/>
      <c r="X301" s="53"/>
      <c r="Y301" s="53"/>
    </row>
    <row r="302" spans="1:25" s="26" customFormat="1" ht="13.5" thickBot="1" x14ac:dyDescent="0.25">
      <c r="A302" s="255" t="s">
        <v>261</v>
      </c>
      <c r="B302" s="253" t="s">
        <v>246</v>
      </c>
      <c r="C302" s="244">
        <v>51.08</v>
      </c>
      <c r="D302" s="244">
        <v>589.6</v>
      </c>
      <c r="E302" s="244">
        <v>51.08</v>
      </c>
      <c r="F302" s="259"/>
      <c r="G302" s="18"/>
      <c r="P302" s="53"/>
      <c r="Q302" s="53"/>
      <c r="R302" s="53"/>
      <c r="S302" s="53"/>
      <c r="T302" s="53"/>
      <c r="U302" s="53"/>
      <c r="V302" s="53"/>
      <c r="W302" s="53"/>
      <c r="X302" s="53"/>
      <c r="Y302" s="53"/>
    </row>
    <row r="303" spans="1:25" s="26" customFormat="1" ht="13.5" thickBot="1" x14ac:dyDescent="0.25">
      <c r="A303" s="255" t="s">
        <v>262</v>
      </c>
      <c r="B303" s="253" t="s">
        <v>246</v>
      </c>
      <c r="C303" s="244">
        <v>48.49</v>
      </c>
      <c r="D303" s="244">
        <v>766.5</v>
      </c>
      <c r="E303" s="260">
        <v>766.49099999999999</v>
      </c>
      <c r="F303" s="259"/>
      <c r="G303" s="18"/>
      <c r="P303" s="53"/>
      <c r="Q303" s="53"/>
      <c r="R303" s="53"/>
      <c r="S303" s="53"/>
      <c r="T303" s="53"/>
      <c r="U303" s="53"/>
      <c r="V303" s="53"/>
      <c r="W303" s="53"/>
      <c r="X303" s="53"/>
      <c r="Y303" s="53"/>
    </row>
    <row r="304" spans="1:25" s="26" customFormat="1" ht="13.5" thickBot="1" x14ac:dyDescent="0.25">
      <c r="A304" s="255" t="s">
        <v>263</v>
      </c>
      <c r="B304" s="253" t="s">
        <v>246</v>
      </c>
      <c r="C304" s="244">
        <v>17.649999999999999</v>
      </c>
      <c r="D304" s="244">
        <v>17.420000000000002</v>
      </c>
      <c r="E304" s="244">
        <v>17</v>
      </c>
      <c r="F304" s="259"/>
      <c r="G304" s="18"/>
      <c r="P304" s="53"/>
      <c r="Q304" s="53"/>
      <c r="R304" s="53"/>
      <c r="S304" s="53"/>
      <c r="T304" s="53"/>
      <c r="U304" s="53"/>
      <c r="V304" s="53"/>
      <c r="W304" s="53"/>
      <c r="X304" s="53"/>
      <c r="Y304" s="53"/>
    </row>
    <row r="305" spans="1:25" s="26" customFormat="1" ht="13.5" thickBot="1" x14ac:dyDescent="0.25">
      <c r="A305" s="255" t="s">
        <v>264</v>
      </c>
      <c r="B305" s="253" t="s">
        <v>250</v>
      </c>
      <c r="C305" s="244" t="s">
        <v>265</v>
      </c>
      <c r="D305" s="244" t="s">
        <v>266</v>
      </c>
      <c r="E305" s="244" t="s">
        <v>266</v>
      </c>
      <c r="F305" s="259"/>
      <c r="G305" s="18"/>
      <c r="P305" s="53"/>
      <c r="Q305" s="53"/>
      <c r="R305" s="53"/>
      <c r="S305" s="53"/>
      <c r="T305" s="53"/>
      <c r="U305" s="53"/>
      <c r="V305" s="53"/>
      <c r="W305" s="53"/>
      <c r="X305" s="53"/>
      <c r="Y305" s="53"/>
    </row>
    <row r="306" spans="1:25" s="26" customFormat="1" ht="13.5" thickBot="1" x14ac:dyDescent="0.25">
      <c r="A306" s="303" t="s">
        <v>267</v>
      </c>
      <c r="B306" s="304"/>
      <c r="C306" s="304"/>
      <c r="D306" s="304"/>
      <c r="E306" s="305"/>
      <c r="F306" s="261"/>
      <c r="G306" s="18"/>
      <c r="P306" s="53"/>
      <c r="Q306" s="53"/>
      <c r="R306" s="53"/>
      <c r="S306" s="53"/>
      <c r="T306" s="53"/>
      <c r="U306" s="53"/>
      <c r="V306" s="53"/>
      <c r="W306" s="53"/>
      <c r="X306" s="53"/>
      <c r="Y306" s="53"/>
    </row>
    <row r="307" spans="1:25" s="26" customFormat="1" ht="13.5" thickBot="1" x14ac:dyDescent="0.25">
      <c r="A307" s="255" t="s">
        <v>268</v>
      </c>
      <c r="B307" s="253" t="s">
        <v>246</v>
      </c>
      <c r="C307" s="244">
        <v>63.12</v>
      </c>
      <c r="D307" s="244">
        <v>74.23</v>
      </c>
      <c r="E307" s="244">
        <v>62.29</v>
      </c>
      <c r="F307" s="259"/>
      <c r="G307" s="18"/>
      <c r="P307" s="53"/>
      <c r="Q307" s="53"/>
      <c r="R307" s="53"/>
      <c r="S307" s="53"/>
      <c r="T307" s="53"/>
      <c r="U307" s="53"/>
      <c r="V307" s="53"/>
      <c r="W307" s="53"/>
      <c r="X307" s="53"/>
      <c r="Y307" s="53"/>
    </row>
    <row r="308" spans="1:25" s="26" customFormat="1" ht="13.5" thickBot="1" x14ac:dyDescent="0.25">
      <c r="A308" s="255" t="s">
        <v>269</v>
      </c>
      <c r="B308" s="253" t="s">
        <v>246</v>
      </c>
      <c r="C308" s="244" t="s">
        <v>88</v>
      </c>
      <c r="D308" s="244">
        <v>0.4</v>
      </c>
      <c r="E308" s="244" t="s">
        <v>88</v>
      </c>
      <c r="F308" s="259"/>
      <c r="G308" s="18"/>
      <c r="P308" s="53"/>
      <c r="Q308" s="53"/>
      <c r="R308" s="53"/>
      <c r="S308" s="53"/>
      <c r="T308" s="53"/>
      <c r="U308" s="53"/>
      <c r="V308" s="53"/>
      <c r="W308" s="53"/>
      <c r="X308" s="53"/>
      <c r="Y308" s="53"/>
    </row>
    <row r="309" spans="1:25" s="26" customFormat="1" ht="13.5" thickBot="1" x14ac:dyDescent="0.25">
      <c r="A309" s="255" t="s">
        <v>270</v>
      </c>
      <c r="B309" s="253" t="s">
        <v>246</v>
      </c>
      <c r="C309" s="244">
        <v>0.85</v>
      </c>
      <c r="D309" s="244">
        <v>1.48</v>
      </c>
      <c r="E309" s="244">
        <v>0.1</v>
      </c>
      <c r="F309" s="259"/>
      <c r="G309" s="18"/>
      <c r="P309" s="53"/>
      <c r="Q309" s="53"/>
      <c r="R309" s="53"/>
      <c r="S309" s="53"/>
      <c r="T309" s="53"/>
      <c r="U309" s="53"/>
      <c r="V309" s="53"/>
      <c r="W309" s="53"/>
      <c r="X309" s="53"/>
      <c r="Y309" s="53"/>
    </row>
    <row r="310" spans="1:25" s="26" customFormat="1" ht="13.5" thickBot="1" x14ac:dyDescent="0.25">
      <c r="A310" s="255" t="s">
        <v>271</v>
      </c>
      <c r="B310" s="253" t="s">
        <v>246</v>
      </c>
      <c r="C310" s="244">
        <v>15</v>
      </c>
      <c r="D310" s="244">
        <v>30</v>
      </c>
      <c r="E310" s="244">
        <v>25</v>
      </c>
      <c r="F310" s="259"/>
      <c r="G310" s="18"/>
      <c r="P310" s="53"/>
      <c r="Q310" s="53"/>
      <c r="R310" s="53"/>
      <c r="S310" s="53"/>
      <c r="T310" s="53"/>
      <c r="U310" s="53"/>
      <c r="V310" s="53"/>
      <c r="W310" s="53"/>
      <c r="X310" s="53"/>
      <c r="Y310" s="53"/>
    </row>
    <row r="311" spans="1:25" s="26" customFormat="1" ht="13.5" thickBot="1" x14ac:dyDescent="0.25">
      <c r="A311" s="255" t="s">
        <v>272</v>
      </c>
      <c r="B311" s="253" t="s">
        <v>246</v>
      </c>
      <c r="C311" s="256" t="s">
        <v>273</v>
      </c>
      <c r="D311" s="256" t="s">
        <v>273</v>
      </c>
      <c r="E311" s="256" t="s">
        <v>273</v>
      </c>
      <c r="F311" s="257"/>
      <c r="G311" s="18"/>
      <c r="P311" s="53"/>
      <c r="Q311" s="53"/>
      <c r="R311" s="53"/>
      <c r="S311" s="53"/>
      <c r="T311" s="53"/>
      <c r="U311" s="53"/>
      <c r="V311" s="53"/>
      <c r="W311" s="53"/>
      <c r="X311" s="53"/>
      <c r="Y311" s="53"/>
    </row>
    <row r="312" spans="1:25" s="26" customFormat="1" ht="13.5" thickBot="1" x14ac:dyDescent="0.25">
      <c r="A312" s="255" t="s">
        <v>274</v>
      </c>
      <c r="B312" s="253" t="s">
        <v>246</v>
      </c>
      <c r="C312" s="256">
        <v>317.2</v>
      </c>
      <c r="D312" s="256">
        <v>341.5</v>
      </c>
      <c r="E312" s="256">
        <v>311</v>
      </c>
      <c r="F312" s="257"/>
      <c r="G312" s="18"/>
      <c r="P312" s="53"/>
      <c r="Q312" s="53"/>
      <c r="R312" s="53"/>
      <c r="S312" s="53"/>
      <c r="T312" s="53"/>
      <c r="U312" s="53"/>
      <c r="V312" s="53"/>
      <c r="W312" s="53"/>
      <c r="X312" s="53"/>
      <c r="Y312" s="53"/>
    </row>
    <row r="313" spans="1:25" s="26" customFormat="1" ht="13.5" thickBot="1" x14ac:dyDescent="0.25">
      <c r="A313" s="255" t="s">
        <v>275</v>
      </c>
      <c r="B313" s="253" t="s">
        <v>246</v>
      </c>
      <c r="C313" s="256">
        <v>28.9</v>
      </c>
      <c r="D313" s="256">
        <v>29.99</v>
      </c>
      <c r="E313" s="256">
        <v>26.58</v>
      </c>
      <c r="F313" s="257"/>
      <c r="G313" s="18"/>
      <c r="P313" s="53"/>
      <c r="Q313" s="53"/>
      <c r="R313" s="53"/>
      <c r="S313" s="53"/>
      <c r="T313" s="53"/>
      <c r="U313" s="53"/>
      <c r="V313" s="53"/>
      <c r="W313" s="53"/>
      <c r="X313" s="53"/>
      <c r="Y313" s="53"/>
    </row>
    <row r="314" spans="1:25" s="26" customFormat="1" ht="26.25" thickBot="1" x14ac:dyDescent="0.25">
      <c r="A314" s="255" t="s">
        <v>276</v>
      </c>
      <c r="B314" s="253" t="s">
        <v>246</v>
      </c>
      <c r="C314" s="253">
        <v>0.73</v>
      </c>
      <c r="D314" s="253">
        <v>0.73</v>
      </c>
      <c r="E314" s="244">
        <v>0.6</v>
      </c>
      <c r="F314" s="259"/>
      <c r="G314" s="18"/>
      <c r="P314" s="53"/>
      <c r="Q314" s="53"/>
      <c r="R314" s="53"/>
      <c r="S314" s="53"/>
      <c r="T314" s="53"/>
      <c r="U314" s="53"/>
      <c r="V314" s="53"/>
      <c r="W314" s="53"/>
      <c r="X314" s="53"/>
      <c r="Y314" s="53"/>
    </row>
    <row r="315" spans="1:25" s="26" customFormat="1" ht="13.5" thickBot="1" x14ac:dyDescent="0.25">
      <c r="A315" s="255" t="s">
        <v>277</v>
      </c>
      <c r="B315" s="253" t="s">
        <v>246</v>
      </c>
      <c r="C315" s="244">
        <v>63.8</v>
      </c>
      <c r="D315" s="244">
        <v>60.3</v>
      </c>
      <c r="E315" s="244">
        <v>70.900000000000006</v>
      </c>
      <c r="F315" s="259"/>
      <c r="G315" s="18"/>
      <c r="P315" s="53"/>
      <c r="Q315" s="53"/>
      <c r="R315" s="53"/>
      <c r="S315" s="53"/>
      <c r="T315" s="53"/>
      <c r="U315" s="53"/>
      <c r="V315" s="53"/>
      <c r="W315" s="53"/>
      <c r="X315" s="53"/>
      <c r="Y315" s="53"/>
    </row>
    <row r="316" spans="1:25" s="26" customFormat="1" ht="19.5" customHeight="1" thickBot="1" x14ac:dyDescent="0.25">
      <c r="A316" s="303" t="s">
        <v>278</v>
      </c>
      <c r="B316" s="304"/>
      <c r="C316" s="304"/>
      <c r="D316" s="304"/>
      <c r="E316" s="305"/>
      <c r="F316" s="258"/>
      <c r="G316" s="18"/>
      <c r="P316" s="53"/>
      <c r="Q316" s="53"/>
      <c r="R316" s="53"/>
      <c r="S316" s="53"/>
      <c r="T316" s="53"/>
      <c r="U316" s="53"/>
      <c r="V316" s="53"/>
      <c r="W316" s="53"/>
      <c r="X316" s="53"/>
      <c r="Y316" s="53"/>
    </row>
    <row r="317" spans="1:25" s="26" customFormat="1" ht="13.5" thickBot="1" x14ac:dyDescent="0.25">
      <c r="A317" s="255" t="s">
        <v>279</v>
      </c>
      <c r="B317" s="253" t="s">
        <v>250</v>
      </c>
      <c r="C317" s="244" t="s">
        <v>88</v>
      </c>
      <c r="D317" s="244" t="s">
        <v>88</v>
      </c>
      <c r="E317" s="244" t="s">
        <v>88</v>
      </c>
      <c r="F317" s="259"/>
      <c r="G317" s="18"/>
      <c r="P317" s="53"/>
      <c r="Q317" s="53"/>
      <c r="R317" s="53"/>
      <c r="S317" s="53"/>
      <c r="T317" s="53"/>
      <c r="U317" s="53"/>
      <c r="V317" s="53"/>
      <c r="W317" s="53"/>
      <c r="X317" s="53"/>
      <c r="Y317" s="53"/>
    </row>
    <row r="318" spans="1:25" s="26" customFormat="1" ht="13.5" thickBot="1" x14ac:dyDescent="0.25">
      <c r="A318" s="255" t="s">
        <v>280</v>
      </c>
      <c r="B318" s="253" t="s">
        <v>250</v>
      </c>
      <c r="C318" s="244" t="s">
        <v>150</v>
      </c>
      <c r="D318" s="244" t="s">
        <v>150</v>
      </c>
      <c r="E318" s="244" t="s">
        <v>150</v>
      </c>
      <c r="F318" s="259"/>
      <c r="G318" s="18"/>
      <c r="P318" s="53"/>
      <c r="Q318" s="53"/>
      <c r="R318" s="53"/>
      <c r="S318" s="53"/>
      <c r="T318" s="53"/>
      <c r="U318" s="53"/>
      <c r="V318" s="53"/>
      <c r="W318" s="53"/>
      <c r="X318" s="53"/>
      <c r="Y318" s="53"/>
    </row>
    <row r="319" spans="1:25" s="26" customFormat="1" ht="13.5" thickBot="1" x14ac:dyDescent="0.25">
      <c r="A319" s="255" t="s">
        <v>281</v>
      </c>
      <c r="B319" s="253" t="s">
        <v>250</v>
      </c>
      <c r="C319" s="244" t="s">
        <v>282</v>
      </c>
      <c r="D319" s="244" t="s">
        <v>282</v>
      </c>
      <c r="E319" s="244" t="s">
        <v>282</v>
      </c>
      <c r="F319" s="259"/>
      <c r="G319" s="18"/>
      <c r="P319" s="53"/>
      <c r="Q319" s="53"/>
      <c r="R319" s="53"/>
      <c r="S319" s="53"/>
      <c r="T319" s="53"/>
      <c r="U319" s="53"/>
      <c r="V319" s="53"/>
      <c r="W319" s="53"/>
      <c r="X319" s="53"/>
      <c r="Y319" s="53"/>
    </row>
    <row r="320" spans="1:25" s="26" customFormat="1" ht="13.5" thickBot="1" x14ac:dyDescent="0.25">
      <c r="A320" s="255" t="s">
        <v>283</v>
      </c>
      <c r="B320" s="253" t="s">
        <v>250</v>
      </c>
      <c r="C320" s="244" t="s">
        <v>284</v>
      </c>
      <c r="D320" s="244" t="s">
        <v>284</v>
      </c>
      <c r="E320" s="244" t="s">
        <v>284</v>
      </c>
      <c r="F320" s="259"/>
      <c r="G320" s="18"/>
      <c r="P320" s="53"/>
      <c r="Q320" s="53"/>
      <c r="R320" s="53"/>
      <c r="S320" s="53"/>
      <c r="T320" s="53"/>
      <c r="U320" s="53"/>
      <c r="V320" s="53"/>
      <c r="W320" s="53"/>
      <c r="X320" s="53"/>
      <c r="Y320" s="53"/>
    </row>
    <row r="321" spans="1:25" s="26" customFormat="1" ht="13.5" thickBot="1" x14ac:dyDescent="0.25">
      <c r="A321" s="255" t="s">
        <v>285</v>
      </c>
      <c r="B321" s="253" t="s">
        <v>250</v>
      </c>
      <c r="C321" s="244" t="s">
        <v>95</v>
      </c>
      <c r="D321" s="244" t="s">
        <v>95</v>
      </c>
      <c r="E321" s="244" t="s">
        <v>95</v>
      </c>
      <c r="F321" s="259"/>
      <c r="G321" s="18"/>
      <c r="P321" s="53"/>
      <c r="Q321" s="53"/>
      <c r="R321" s="53"/>
      <c r="S321" s="53"/>
      <c r="T321" s="53"/>
      <c r="U321" s="53"/>
      <c r="V321" s="53"/>
      <c r="W321" s="53"/>
      <c r="X321" s="53"/>
      <c r="Y321" s="53"/>
    </row>
    <row r="322" spans="1:25" s="26" customFormat="1" ht="21.75" customHeight="1" thickBot="1" x14ac:dyDescent="0.25">
      <c r="A322" s="303" t="s">
        <v>286</v>
      </c>
      <c r="B322" s="304"/>
      <c r="C322" s="304"/>
      <c r="D322" s="304"/>
      <c r="E322" s="305"/>
      <c r="F322" s="258"/>
      <c r="G322" s="18"/>
      <c r="P322" s="53"/>
      <c r="Q322" s="53"/>
      <c r="R322" s="53"/>
      <c r="S322" s="53"/>
      <c r="T322" s="53"/>
      <c r="U322" s="53"/>
      <c r="V322" s="53"/>
      <c r="W322" s="53"/>
      <c r="X322" s="53"/>
      <c r="Y322" s="53"/>
    </row>
    <row r="323" spans="1:25" s="26" customFormat="1" ht="13.5" thickBot="1" x14ac:dyDescent="0.25">
      <c r="A323" s="255" t="s">
        <v>287</v>
      </c>
      <c r="B323" s="253" t="s">
        <v>250</v>
      </c>
      <c r="C323" s="244">
        <v>0.51</v>
      </c>
      <c r="D323" s="244">
        <v>0.31</v>
      </c>
      <c r="E323" s="244">
        <v>0.38</v>
      </c>
      <c r="F323" s="259"/>
      <c r="G323" s="18"/>
      <c r="P323" s="53"/>
      <c r="Q323" s="53"/>
      <c r="R323" s="53"/>
      <c r="S323" s="53"/>
      <c r="T323" s="53"/>
      <c r="U323" s="53"/>
      <c r="V323" s="53"/>
      <c r="W323" s="53"/>
      <c r="X323" s="53"/>
      <c r="Y323" s="53"/>
    </row>
    <row r="324" spans="1:25" s="26" customFormat="1" ht="13.5" thickBot="1" x14ac:dyDescent="0.25">
      <c r="A324" s="255" t="s">
        <v>288</v>
      </c>
      <c r="B324" s="253" t="s">
        <v>250</v>
      </c>
      <c r="C324" s="244">
        <v>0.66</v>
      </c>
      <c r="D324" s="244">
        <v>0.64</v>
      </c>
      <c r="E324" s="244">
        <v>0.63</v>
      </c>
      <c r="F324" s="259"/>
      <c r="G324" s="18"/>
      <c r="P324" s="53"/>
      <c r="Q324" s="53"/>
      <c r="R324" s="53"/>
      <c r="S324" s="53"/>
      <c r="T324" s="53"/>
      <c r="U324" s="53"/>
      <c r="V324" s="53"/>
      <c r="W324" s="53"/>
      <c r="X324" s="53"/>
      <c r="Y324" s="53"/>
    </row>
    <row r="325" spans="1:25" s="26" customFormat="1" ht="13.5" thickBot="1" x14ac:dyDescent="0.25">
      <c r="A325" s="255" t="s">
        <v>289</v>
      </c>
      <c r="B325" s="253" t="s">
        <v>250</v>
      </c>
      <c r="C325" s="244">
        <v>7.0000000000000007E-2</v>
      </c>
      <c r="D325" s="244">
        <v>0.09</v>
      </c>
      <c r="E325" s="244">
        <v>0.04</v>
      </c>
      <c r="F325" s="259"/>
      <c r="G325" s="18"/>
      <c r="P325" s="53"/>
      <c r="Q325" s="53"/>
      <c r="R325" s="53"/>
      <c r="S325" s="53"/>
      <c r="T325" s="53"/>
      <c r="U325" s="53"/>
      <c r="V325" s="53"/>
      <c r="W325" s="53"/>
      <c r="X325" s="53"/>
      <c r="Y325" s="53"/>
    </row>
    <row r="326" spans="1:25" s="26" customFormat="1" ht="13.5" thickBot="1" x14ac:dyDescent="0.25">
      <c r="A326" s="255" t="s">
        <v>290</v>
      </c>
      <c r="B326" s="253" t="s">
        <v>250</v>
      </c>
      <c r="C326" s="244">
        <v>0.15</v>
      </c>
      <c r="D326" s="244" t="s">
        <v>92</v>
      </c>
      <c r="E326" s="244">
        <v>0.03</v>
      </c>
      <c r="F326" s="259"/>
      <c r="G326" s="18"/>
      <c r="P326" s="53"/>
      <c r="Q326" s="53"/>
      <c r="R326" s="53"/>
      <c r="S326" s="53"/>
      <c r="T326" s="53"/>
      <c r="U326" s="53"/>
      <c r="V326" s="53"/>
      <c r="W326" s="53"/>
      <c r="X326" s="53"/>
      <c r="Y326" s="53"/>
    </row>
    <row r="327" spans="1:25" s="26" customFormat="1" ht="13.5" thickBot="1" x14ac:dyDescent="0.25">
      <c r="A327" s="255" t="s">
        <v>291</v>
      </c>
      <c r="B327" s="253" t="s">
        <v>250</v>
      </c>
      <c r="C327" s="244">
        <v>0.15</v>
      </c>
      <c r="D327" s="244" t="s">
        <v>292</v>
      </c>
      <c r="E327" s="244">
        <v>0.05</v>
      </c>
      <c r="F327" s="259"/>
      <c r="G327" s="18"/>
      <c r="P327" s="53"/>
      <c r="Q327" s="53"/>
      <c r="R327" s="53"/>
      <c r="S327" s="53"/>
      <c r="T327" s="53"/>
      <c r="U327" s="53"/>
      <c r="V327" s="53"/>
      <c r="W327" s="53"/>
      <c r="X327" s="53"/>
      <c r="Y327" s="53"/>
    </row>
    <row r="328" spans="1:25" s="26" customFormat="1" ht="13.5" thickBot="1" x14ac:dyDescent="0.25">
      <c r="A328" s="255" t="s">
        <v>293</v>
      </c>
      <c r="B328" s="253" t="s">
        <v>250</v>
      </c>
      <c r="C328" s="244">
        <v>0.09</v>
      </c>
      <c r="D328" s="244" t="s">
        <v>292</v>
      </c>
      <c r="E328" s="244" t="s">
        <v>292</v>
      </c>
      <c r="F328" s="259"/>
      <c r="G328" s="18"/>
      <c r="P328" s="53"/>
      <c r="Q328" s="53"/>
      <c r="R328" s="53"/>
      <c r="S328" s="53"/>
      <c r="T328" s="53"/>
      <c r="U328" s="53"/>
      <c r="V328" s="53"/>
      <c r="W328" s="53"/>
      <c r="X328" s="53"/>
      <c r="Y328" s="53"/>
    </row>
    <row r="329" spans="1:25" s="26" customFormat="1" ht="13.5" thickBot="1" x14ac:dyDescent="0.25">
      <c r="A329" s="255" t="s">
        <v>294</v>
      </c>
      <c r="B329" s="253" t="s">
        <v>250</v>
      </c>
      <c r="C329" s="244">
        <v>0.2</v>
      </c>
      <c r="D329" s="244" t="s">
        <v>292</v>
      </c>
      <c r="E329" s="244">
        <v>0.03</v>
      </c>
      <c r="F329" s="259"/>
      <c r="G329" s="18"/>
      <c r="P329" s="53"/>
      <c r="Q329" s="53"/>
      <c r="R329" s="53"/>
      <c r="S329" s="53"/>
      <c r="T329" s="53"/>
      <c r="U329" s="53"/>
      <c r="V329" s="53"/>
      <c r="W329" s="53"/>
      <c r="X329" s="53"/>
      <c r="Y329" s="53"/>
    </row>
    <row r="330" spans="1:25" s="26" customFormat="1" ht="13.5" thickBot="1" x14ac:dyDescent="0.25">
      <c r="A330" s="255" t="s">
        <v>295</v>
      </c>
      <c r="B330" s="253" t="s">
        <v>250</v>
      </c>
      <c r="C330" s="244">
        <v>0.37</v>
      </c>
      <c r="D330" s="244" t="s">
        <v>92</v>
      </c>
      <c r="E330" s="244" t="s">
        <v>292</v>
      </c>
      <c r="F330" s="259"/>
      <c r="G330" s="18"/>
      <c r="P330" s="53"/>
      <c r="Q330" s="53"/>
      <c r="R330" s="53"/>
      <c r="S330" s="53"/>
      <c r="T330" s="53"/>
      <c r="U330" s="53"/>
      <c r="V330" s="53"/>
      <c r="W330" s="53"/>
      <c r="X330" s="53"/>
      <c r="Y330" s="53"/>
    </row>
    <row r="331" spans="1:25" s="26" customFormat="1" ht="13.5" thickBot="1" x14ac:dyDescent="0.25">
      <c r="A331" s="255" t="s">
        <v>296</v>
      </c>
      <c r="B331" s="253" t="s">
        <v>250</v>
      </c>
      <c r="C331" s="244">
        <v>0.11</v>
      </c>
      <c r="D331" s="244" t="s">
        <v>292</v>
      </c>
      <c r="E331" s="244" t="s">
        <v>292</v>
      </c>
      <c r="F331" s="259"/>
      <c r="G331" s="18"/>
      <c r="P331" s="53"/>
      <c r="Q331" s="53"/>
      <c r="R331" s="53"/>
      <c r="S331" s="53"/>
      <c r="T331" s="53"/>
      <c r="U331" s="53"/>
      <c r="V331" s="53"/>
      <c r="W331" s="53"/>
      <c r="X331" s="53"/>
      <c r="Y331" s="53"/>
    </row>
    <row r="332" spans="1:25" s="26" customFormat="1" ht="13.5" thickBot="1" x14ac:dyDescent="0.25">
      <c r="A332" s="255" t="s">
        <v>297</v>
      </c>
      <c r="B332" s="253" t="s">
        <v>250</v>
      </c>
      <c r="C332" s="244" t="s">
        <v>92</v>
      </c>
      <c r="D332" s="244" t="s">
        <v>92</v>
      </c>
      <c r="E332" s="244" t="s">
        <v>92</v>
      </c>
      <c r="F332" s="259"/>
      <c r="G332" s="18"/>
      <c r="P332" s="53"/>
      <c r="Q332" s="53"/>
      <c r="R332" s="53"/>
      <c r="S332" s="53"/>
      <c r="T332" s="53"/>
      <c r="U332" s="53"/>
      <c r="V332" s="53"/>
      <c r="W332" s="53"/>
      <c r="X332" s="53"/>
      <c r="Y332" s="53"/>
    </row>
    <row r="333" spans="1:25" s="26" customFormat="1" ht="13.5" thickBot="1" x14ac:dyDescent="0.25">
      <c r="A333" s="255" t="s">
        <v>298</v>
      </c>
      <c r="B333" s="253"/>
      <c r="C333" s="244" t="s">
        <v>92</v>
      </c>
      <c r="D333" s="244" t="s">
        <v>92</v>
      </c>
      <c r="E333" s="244" t="s">
        <v>92</v>
      </c>
      <c r="F333" s="259"/>
      <c r="G333" s="18"/>
      <c r="P333" s="53"/>
      <c r="Q333" s="53"/>
      <c r="R333" s="53"/>
      <c r="S333" s="53"/>
      <c r="T333" s="53"/>
      <c r="U333" s="53"/>
      <c r="V333" s="53"/>
      <c r="W333" s="53"/>
      <c r="X333" s="53"/>
      <c r="Y333" s="53"/>
    </row>
    <row r="334" spans="1:25" s="26" customFormat="1" ht="13.5" thickBot="1" x14ac:dyDescent="0.25">
      <c r="A334" s="255" t="s">
        <v>299</v>
      </c>
      <c r="B334" s="253"/>
      <c r="C334" s="244" t="s">
        <v>92</v>
      </c>
      <c r="D334" s="244" t="s">
        <v>92</v>
      </c>
      <c r="E334" s="244" t="s">
        <v>92</v>
      </c>
      <c r="F334" s="259"/>
      <c r="G334" s="18"/>
      <c r="P334" s="53"/>
      <c r="Q334" s="53"/>
      <c r="R334" s="53"/>
      <c r="S334" s="53"/>
      <c r="T334" s="53"/>
      <c r="U334" s="53"/>
      <c r="V334" s="53"/>
      <c r="W334" s="53"/>
      <c r="X334" s="53"/>
      <c r="Y334" s="53"/>
    </row>
    <row r="335" spans="1:25" s="26" customFormat="1" ht="13.5" thickBot="1" x14ac:dyDescent="0.25">
      <c r="A335" s="255" t="s">
        <v>300</v>
      </c>
      <c r="B335" s="253"/>
      <c r="C335" s="244" t="s">
        <v>92</v>
      </c>
      <c r="D335" s="244" t="s">
        <v>92</v>
      </c>
      <c r="E335" s="244" t="s">
        <v>92</v>
      </c>
      <c r="F335" s="259"/>
      <c r="G335" s="18"/>
      <c r="P335" s="53"/>
      <c r="Q335" s="53"/>
      <c r="R335" s="53"/>
      <c r="S335" s="53"/>
      <c r="T335" s="53"/>
      <c r="U335" s="53"/>
      <c r="V335" s="53"/>
      <c r="W335" s="53"/>
      <c r="X335" s="53"/>
      <c r="Y335" s="53"/>
    </row>
    <row r="336" spans="1:25" s="26" customFormat="1" ht="13.5" thickBot="1" x14ac:dyDescent="0.25">
      <c r="A336" s="255" t="s">
        <v>301</v>
      </c>
      <c r="B336" s="253" t="s">
        <v>250</v>
      </c>
      <c r="C336" s="244">
        <v>0.76</v>
      </c>
      <c r="D336" s="244" t="s">
        <v>92</v>
      </c>
      <c r="E336" s="244">
        <v>0.08</v>
      </c>
      <c r="F336" s="259"/>
      <c r="G336" s="18"/>
      <c r="P336" s="53"/>
      <c r="Q336" s="53"/>
      <c r="R336" s="53"/>
      <c r="S336" s="53"/>
      <c r="T336" s="53"/>
      <c r="U336" s="53"/>
      <c r="V336" s="53"/>
      <c r="W336" s="53"/>
      <c r="X336" s="53"/>
      <c r="Y336" s="53"/>
    </row>
    <row r="337" spans="1:25" s="26" customFormat="1" ht="13.5" thickBot="1" x14ac:dyDescent="0.25">
      <c r="A337" s="303" t="s">
        <v>302</v>
      </c>
      <c r="B337" s="304"/>
      <c r="C337" s="304"/>
      <c r="D337" s="304"/>
      <c r="E337" s="305"/>
      <c r="F337" s="258"/>
      <c r="G337" s="18"/>
      <c r="P337" s="53"/>
      <c r="Q337" s="53"/>
      <c r="R337" s="53"/>
      <c r="S337" s="53"/>
      <c r="T337" s="53"/>
      <c r="U337" s="53"/>
      <c r="V337" s="53"/>
      <c r="W337" s="53"/>
      <c r="X337" s="53"/>
      <c r="Y337" s="53"/>
    </row>
    <row r="338" spans="1:25" s="26" customFormat="1" ht="13.5" thickBot="1" x14ac:dyDescent="0.25">
      <c r="A338" s="255" t="s">
        <v>303</v>
      </c>
      <c r="B338" s="253" t="s">
        <v>250</v>
      </c>
      <c r="C338" s="244">
        <v>240.75</v>
      </c>
      <c r="D338" s="244">
        <v>82.4</v>
      </c>
      <c r="E338" s="244">
        <v>14.3</v>
      </c>
      <c r="F338" s="259"/>
      <c r="G338" s="18"/>
      <c r="P338" s="53"/>
      <c r="Q338" s="53"/>
      <c r="R338" s="53"/>
      <c r="S338" s="53"/>
      <c r="T338" s="53"/>
      <c r="U338" s="53"/>
      <c r="V338" s="53"/>
      <c r="W338" s="53"/>
      <c r="X338" s="53"/>
      <c r="Y338" s="53"/>
    </row>
    <row r="339" spans="1:25" s="26" customFormat="1" ht="27.75" customHeight="1" thickBot="1" x14ac:dyDescent="0.25">
      <c r="A339" s="306" t="s">
        <v>478</v>
      </c>
      <c r="B339" s="307"/>
      <c r="C339" s="307"/>
      <c r="D339" s="307"/>
      <c r="E339" s="308"/>
      <c r="F339" s="259"/>
      <c r="G339" s="18"/>
      <c r="P339" s="53"/>
      <c r="Q339" s="53"/>
      <c r="R339" s="53"/>
      <c r="S339" s="53"/>
      <c r="T339" s="53"/>
      <c r="U339" s="53"/>
      <c r="V339" s="53"/>
      <c r="W339" s="53"/>
      <c r="X339" s="53"/>
      <c r="Y339" s="53"/>
    </row>
    <row r="340" spans="1:25" s="26" customFormat="1" x14ac:dyDescent="0.2">
      <c r="A340" s="262"/>
      <c r="B340" s="262"/>
      <c r="C340" s="262"/>
      <c r="D340" s="262"/>
      <c r="E340" s="262"/>
      <c r="F340" s="259"/>
      <c r="G340" s="18"/>
      <c r="P340" s="53"/>
      <c r="Q340" s="53"/>
      <c r="R340" s="53"/>
      <c r="S340" s="53"/>
      <c r="T340" s="53"/>
      <c r="U340" s="53"/>
      <c r="V340" s="53"/>
      <c r="W340" s="53"/>
      <c r="X340" s="53"/>
      <c r="Y340" s="53"/>
    </row>
    <row r="341" spans="1:25" s="26" customFormat="1" ht="13.5" thickBot="1" x14ac:dyDescent="0.25">
      <c r="A341" s="18"/>
      <c r="B341" s="18"/>
      <c r="C341" s="18"/>
      <c r="D341" s="18"/>
      <c r="E341" s="18"/>
      <c r="F341" s="18"/>
      <c r="G341" s="18"/>
      <c r="P341" s="53"/>
      <c r="Q341" s="53"/>
      <c r="R341" s="53"/>
      <c r="S341" s="53"/>
      <c r="T341" s="53"/>
      <c r="U341" s="53"/>
      <c r="V341" s="53"/>
      <c r="W341" s="53"/>
      <c r="X341" s="53"/>
      <c r="Y341" s="53"/>
    </row>
    <row r="342" spans="1:25" s="26" customFormat="1" ht="13.5" thickBot="1" x14ac:dyDescent="0.25">
      <c r="A342" s="299" t="s">
        <v>479</v>
      </c>
      <c r="B342" s="300"/>
      <c r="C342" s="300"/>
      <c r="D342" s="300"/>
      <c r="E342" s="300"/>
      <c r="F342" s="300"/>
      <c r="G342" s="301"/>
      <c r="P342" s="53"/>
      <c r="Q342" s="53"/>
      <c r="R342" s="53"/>
      <c r="S342" s="53"/>
      <c r="T342" s="53"/>
      <c r="U342" s="53"/>
      <c r="V342" s="53"/>
      <c r="W342" s="53"/>
      <c r="X342" s="53"/>
      <c r="Y342" s="53"/>
    </row>
    <row r="343" spans="1:25" s="26" customFormat="1" x14ac:dyDescent="0.2">
      <c r="A343" s="223" t="s">
        <v>0</v>
      </c>
      <c r="B343" s="224" t="s">
        <v>166</v>
      </c>
      <c r="C343" s="224" t="s">
        <v>167</v>
      </c>
      <c r="D343" s="224" t="s">
        <v>168</v>
      </c>
      <c r="E343" s="224" t="s">
        <v>169</v>
      </c>
      <c r="F343" s="224" t="s">
        <v>35</v>
      </c>
      <c r="G343" s="225" t="s">
        <v>30</v>
      </c>
      <c r="P343" s="53"/>
      <c r="Q343" s="53"/>
      <c r="R343" s="53"/>
      <c r="S343" s="53"/>
      <c r="T343" s="53"/>
      <c r="U343" s="53"/>
      <c r="V343" s="53"/>
      <c r="W343" s="53"/>
      <c r="X343" s="53"/>
      <c r="Y343" s="53"/>
    </row>
    <row r="344" spans="1:25" s="26" customFormat="1" ht="38.25" x14ac:dyDescent="0.2">
      <c r="A344" s="106" t="s">
        <v>170</v>
      </c>
      <c r="B344" s="100" t="s">
        <v>171</v>
      </c>
      <c r="C344" s="100" t="s">
        <v>172</v>
      </c>
      <c r="D344" s="226">
        <v>150106</v>
      </c>
      <c r="E344" s="226" t="s">
        <v>173</v>
      </c>
      <c r="F344" s="226" t="s">
        <v>36</v>
      </c>
      <c r="G344" s="227">
        <v>5300</v>
      </c>
      <c r="P344" s="53"/>
      <c r="Q344" s="53"/>
      <c r="R344" s="53"/>
      <c r="S344" s="53"/>
      <c r="T344" s="53"/>
      <c r="U344" s="53"/>
      <c r="V344" s="53"/>
      <c r="W344" s="53"/>
      <c r="X344" s="53"/>
      <c r="Y344" s="53"/>
    </row>
    <row r="345" spans="1:25" s="26" customFormat="1" ht="38.25" x14ac:dyDescent="0.2">
      <c r="A345" s="106" t="s">
        <v>312</v>
      </c>
      <c r="B345" s="100" t="s">
        <v>171</v>
      </c>
      <c r="C345" s="100" t="s">
        <v>172</v>
      </c>
      <c r="D345" s="226">
        <v>150101</v>
      </c>
      <c r="E345" s="226" t="s">
        <v>173</v>
      </c>
      <c r="F345" s="226" t="s">
        <v>36</v>
      </c>
      <c r="G345" s="227">
        <v>2080</v>
      </c>
      <c r="P345" s="53"/>
      <c r="Q345" s="53"/>
      <c r="R345" s="53"/>
      <c r="S345" s="53"/>
      <c r="T345" s="53"/>
      <c r="U345" s="53"/>
      <c r="V345" s="53"/>
      <c r="W345" s="53"/>
      <c r="X345" s="53"/>
      <c r="Y345" s="53"/>
    </row>
    <row r="346" spans="1:25" s="26" customFormat="1" ht="38.25" x14ac:dyDescent="0.2">
      <c r="A346" s="106" t="s">
        <v>313</v>
      </c>
      <c r="B346" s="100" t="s">
        <v>171</v>
      </c>
      <c r="C346" s="100" t="s">
        <v>172</v>
      </c>
      <c r="D346" s="226">
        <v>150102</v>
      </c>
      <c r="E346" s="226" t="s">
        <v>173</v>
      </c>
      <c r="F346" s="226" t="s">
        <v>36</v>
      </c>
      <c r="G346" s="227">
        <v>340</v>
      </c>
      <c r="P346" s="53"/>
      <c r="Q346" s="53"/>
      <c r="R346" s="53"/>
      <c r="S346" s="53"/>
      <c r="T346" s="53"/>
      <c r="U346" s="53"/>
      <c r="V346" s="53"/>
      <c r="W346" s="53"/>
      <c r="X346" s="53"/>
      <c r="Y346" s="53"/>
    </row>
    <row r="347" spans="1:25" s="26" customFormat="1" ht="25.5" x14ac:dyDescent="0.2">
      <c r="A347" s="106" t="s">
        <v>174</v>
      </c>
      <c r="B347" s="100" t="s">
        <v>175</v>
      </c>
      <c r="C347" s="100" t="s">
        <v>172</v>
      </c>
      <c r="D347" s="226">
        <v>150103</v>
      </c>
      <c r="E347" s="226" t="s">
        <v>173</v>
      </c>
      <c r="F347" s="226" t="s">
        <v>36</v>
      </c>
      <c r="G347" s="228">
        <v>2100</v>
      </c>
      <c r="P347" s="53"/>
      <c r="Q347" s="53"/>
      <c r="R347" s="53"/>
      <c r="S347" s="53"/>
      <c r="T347" s="53"/>
      <c r="U347" s="53"/>
      <c r="V347" s="53"/>
      <c r="W347" s="53"/>
      <c r="X347" s="53"/>
      <c r="Y347" s="53"/>
    </row>
    <row r="348" spans="1:25" s="26" customFormat="1" ht="25.5" x14ac:dyDescent="0.2">
      <c r="A348" s="106" t="s">
        <v>315</v>
      </c>
      <c r="B348" s="100" t="s">
        <v>197</v>
      </c>
      <c r="C348" s="100" t="s">
        <v>172</v>
      </c>
      <c r="D348" s="226">
        <v>170405</v>
      </c>
      <c r="E348" s="226" t="s">
        <v>173</v>
      </c>
      <c r="F348" s="226" t="s">
        <v>36</v>
      </c>
      <c r="G348" s="228">
        <v>3100</v>
      </c>
      <c r="P348" s="53"/>
      <c r="Q348" s="53"/>
      <c r="R348" s="53"/>
      <c r="S348" s="53"/>
      <c r="T348" s="53"/>
      <c r="U348" s="53"/>
      <c r="V348" s="53"/>
      <c r="W348" s="53"/>
      <c r="X348" s="53"/>
      <c r="Y348" s="53"/>
    </row>
    <row r="349" spans="1:25" s="26" customFormat="1" ht="25.5" x14ac:dyDescent="0.2">
      <c r="A349" s="106" t="s">
        <v>176</v>
      </c>
      <c r="B349" s="100" t="s">
        <v>177</v>
      </c>
      <c r="C349" s="100" t="s">
        <v>172</v>
      </c>
      <c r="D349" s="226">
        <v>150203</v>
      </c>
      <c r="E349" s="226" t="s">
        <v>178</v>
      </c>
      <c r="F349" s="226" t="s">
        <v>36</v>
      </c>
      <c r="G349" s="227">
        <v>180</v>
      </c>
      <c r="P349" s="53"/>
      <c r="Q349" s="53"/>
      <c r="R349" s="53"/>
      <c r="S349" s="53"/>
      <c r="T349" s="53"/>
      <c r="U349" s="53"/>
      <c r="V349" s="53"/>
      <c r="W349" s="53"/>
      <c r="X349" s="53"/>
      <c r="Y349" s="53"/>
    </row>
    <row r="350" spans="1:25" s="26" customFormat="1" ht="25.5" x14ac:dyDescent="0.2">
      <c r="A350" s="106" t="s">
        <v>179</v>
      </c>
      <c r="B350" s="100" t="s">
        <v>180</v>
      </c>
      <c r="C350" s="100" t="s">
        <v>172</v>
      </c>
      <c r="D350" s="226">
        <v>161002</v>
      </c>
      <c r="E350" s="226" t="s">
        <v>178</v>
      </c>
      <c r="F350" s="226" t="s">
        <v>36</v>
      </c>
      <c r="G350" s="227">
        <v>90840</v>
      </c>
      <c r="P350" s="53"/>
      <c r="Q350" s="53"/>
      <c r="R350" s="53"/>
      <c r="S350" s="53"/>
      <c r="T350" s="53"/>
      <c r="U350" s="53"/>
      <c r="V350" s="53"/>
      <c r="W350" s="53"/>
      <c r="X350" s="53"/>
      <c r="Y350" s="53"/>
    </row>
    <row r="351" spans="1:25" s="26" customFormat="1" ht="25.5" x14ac:dyDescent="0.2">
      <c r="A351" s="106" t="s">
        <v>181</v>
      </c>
      <c r="B351" s="100" t="s">
        <v>182</v>
      </c>
      <c r="C351" s="100" t="s">
        <v>172</v>
      </c>
      <c r="D351" s="226">
        <v>190905</v>
      </c>
      <c r="E351" s="226" t="s">
        <v>178</v>
      </c>
      <c r="F351" s="226" t="s">
        <v>36</v>
      </c>
      <c r="G351" s="227">
        <v>75</v>
      </c>
      <c r="P351" s="53"/>
      <c r="Q351" s="53"/>
      <c r="R351" s="53"/>
      <c r="S351" s="53"/>
      <c r="T351" s="53"/>
      <c r="U351" s="53"/>
      <c r="V351" s="53"/>
      <c r="W351" s="53"/>
      <c r="X351" s="53"/>
      <c r="Y351" s="53"/>
    </row>
    <row r="352" spans="1:25" s="26" customFormat="1" ht="25.5" x14ac:dyDescent="0.2">
      <c r="A352" s="106" t="s">
        <v>314</v>
      </c>
      <c r="B352" s="100" t="s">
        <v>195</v>
      </c>
      <c r="C352" s="100" t="s">
        <v>172</v>
      </c>
      <c r="D352" s="226">
        <v>160119</v>
      </c>
      <c r="E352" s="226" t="s">
        <v>178</v>
      </c>
      <c r="F352" s="226" t="s">
        <v>36</v>
      </c>
      <c r="G352" s="227">
        <v>80</v>
      </c>
      <c r="P352" s="53"/>
      <c r="Q352" s="53"/>
      <c r="R352" s="53"/>
      <c r="S352" s="53"/>
      <c r="T352" s="53"/>
      <c r="U352" s="53"/>
      <c r="V352" s="53"/>
      <c r="W352" s="53"/>
      <c r="X352" s="53"/>
      <c r="Y352" s="53"/>
    </row>
    <row r="353" spans="1:25" s="26" customFormat="1" ht="25.5" x14ac:dyDescent="0.2">
      <c r="A353" s="106" t="s">
        <v>183</v>
      </c>
      <c r="B353" s="100" t="s">
        <v>184</v>
      </c>
      <c r="C353" s="100" t="s">
        <v>172</v>
      </c>
      <c r="D353" s="226">
        <v>200304</v>
      </c>
      <c r="E353" s="226" t="s">
        <v>178</v>
      </c>
      <c r="F353" s="226" t="s">
        <v>36</v>
      </c>
      <c r="G353" s="227">
        <v>4240</v>
      </c>
      <c r="P353" s="53"/>
      <c r="Q353" s="53"/>
      <c r="R353" s="53"/>
      <c r="S353" s="53"/>
      <c r="T353" s="53"/>
      <c r="U353" s="53"/>
      <c r="V353" s="53"/>
      <c r="W353" s="53"/>
      <c r="X353" s="53"/>
      <c r="Y353" s="53"/>
    </row>
    <row r="354" spans="1:25" s="26" customFormat="1" ht="25.5" x14ac:dyDescent="0.2">
      <c r="A354" s="106" t="s">
        <v>185</v>
      </c>
      <c r="B354" s="100" t="s">
        <v>186</v>
      </c>
      <c r="C354" s="100" t="s">
        <v>187</v>
      </c>
      <c r="D354" s="226">
        <v>130111</v>
      </c>
      <c r="E354" s="226" t="s">
        <v>173</v>
      </c>
      <c r="F354" s="226" t="s">
        <v>36</v>
      </c>
      <c r="G354" s="227">
        <v>500</v>
      </c>
      <c r="P354" s="53"/>
      <c r="Q354" s="53"/>
      <c r="R354" s="53"/>
      <c r="S354" s="53"/>
      <c r="T354" s="53"/>
      <c r="U354" s="53"/>
      <c r="V354" s="53"/>
      <c r="W354" s="53"/>
      <c r="X354" s="53"/>
      <c r="Y354" s="53"/>
    </row>
    <row r="355" spans="1:25" s="26" customFormat="1" ht="25.5" x14ac:dyDescent="0.2">
      <c r="A355" s="106" t="s">
        <v>311</v>
      </c>
      <c r="B355" s="100" t="s">
        <v>186</v>
      </c>
      <c r="C355" s="100" t="s">
        <v>187</v>
      </c>
      <c r="D355" s="226">
        <v>130208</v>
      </c>
      <c r="E355" s="226" t="s">
        <v>173</v>
      </c>
      <c r="F355" s="226" t="s">
        <v>36</v>
      </c>
      <c r="G355" s="227">
        <v>1000</v>
      </c>
      <c r="P355" s="53"/>
      <c r="Q355" s="53"/>
      <c r="R355" s="53"/>
      <c r="S355" s="53"/>
      <c r="T355" s="53"/>
      <c r="U355" s="53"/>
      <c r="V355" s="53"/>
      <c r="W355" s="53"/>
      <c r="X355" s="53"/>
      <c r="Y355" s="53"/>
    </row>
    <row r="356" spans="1:25" s="26" customFormat="1" ht="38.25" x14ac:dyDescent="0.2">
      <c r="A356" s="106" t="s">
        <v>188</v>
      </c>
      <c r="B356" s="100" t="s">
        <v>189</v>
      </c>
      <c r="C356" s="100" t="s">
        <v>187</v>
      </c>
      <c r="D356" s="226">
        <v>150110</v>
      </c>
      <c r="E356" s="226" t="s">
        <v>178</v>
      </c>
      <c r="F356" s="226" t="s">
        <v>36</v>
      </c>
      <c r="G356" s="227">
        <v>280</v>
      </c>
      <c r="P356" s="53"/>
      <c r="Q356" s="53"/>
      <c r="R356" s="53"/>
      <c r="S356" s="53"/>
      <c r="T356" s="53"/>
      <c r="U356" s="53"/>
      <c r="V356" s="53"/>
      <c r="W356" s="53"/>
      <c r="X356" s="53"/>
      <c r="Y356" s="53"/>
    </row>
    <row r="357" spans="1:25" s="26" customFormat="1" ht="51" x14ac:dyDescent="0.2">
      <c r="A357" s="106" t="s">
        <v>190</v>
      </c>
      <c r="B357" s="100" t="s">
        <v>191</v>
      </c>
      <c r="C357" s="100" t="s">
        <v>187</v>
      </c>
      <c r="D357" s="226">
        <v>150202</v>
      </c>
      <c r="E357" s="226" t="s">
        <v>178</v>
      </c>
      <c r="F357" s="226" t="s">
        <v>36</v>
      </c>
      <c r="G357" s="227">
        <v>1640</v>
      </c>
      <c r="P357" s="53"/>
      <c r="Q357" s="53"/>
      <c r="R357" s="53"/>
      <c r="S357" s="53"/>
      <c r="T357" s="53"/>
      <c r="U357" s="53"/>
      <c r="V357" s="53"/>
      <c r="W357" s="53"/>
      <c r="X357" s="53"/>
      <c r="Y357" s="53"/>
    </row>
    <row r="358" spans="1:25" s="26" customFormat="1" ht="25.5" x14ac:dyDescent="0.2">
      <c r="A358" s="106" t="s">
        <v>192</v>
      </c>
      <c r="B358" s="100" t="s">
        <v>193</v>
      </c>
      <c r="C358" s="100" t="s">
        <v>187</v>
      </c>
      <c r="D358" s="226">
        <v>170603</v>
      </c>
      <c r="E358" s="226" t="s">
        <v>178</v>
      </c>
      <c r="F358" s="226" t="s">
        <v>36</v>
      </c>
      <c r="G358" s="228">
        <v>745</v>
      </c>
      <c r="P358" s="53"/>
      <c r="Q358" s="53"/>
      <c r="R358" s="53"/>
      <c r="S358" s="53"/>
      <c r="T358" s="53"/>
      <c r="U358" s="53"/>
      <c r="V358" s="53"/>
      <c r="W358" s="53"/>
      <c r="X358" s="53"/>
      <c r="Y358" s="53"/>
    </row>
    <row r="359" spans="1:25" s="26" customFormat="1" ht="25.5" x14ac:dyDescent="0.2">
      <c r="A359" s="142" t="s">
        <v>194</v>
      </c>
      <c r="B359" s="144" t="s">
        <v>195</v>
      </c>
      <c r="C359" s="100" t="s">
        <v>187</v>
      </c>
      <c r="D359" s="112" t="s">
        <v>310</v>
      </c>
      <c r="E359" s="226" t="s">
        <v>178</v>
      </c>
      <c r="F359" s="226" t="s">
        <v>36</v>
      </c>
      <c r="G359" s="229">
        <v>32</v>
      </c>
      <c r="P359" s="53"/>
      <c r="Q359" s="53"/>
      <c r="R359" s="53"/>
      <c r="S359" s="53"/>
      <c r="T359" s="53"/>
      <c r="U359" s="53"/>
      <c r="V359" s="53"/>
      <c r="W359" s="53"/>
      <c r="X359" s="53"/>
      <c r="Y359" s="53"/>
    </row>
    <row r="360" spans="1:25" s="26" customFormat="1" ht="25.5" x14ac:dyDescent="0.2">
      <c r="A360" s="106" t="s">
        <v>196</v>
      </c>
      <c r="B360" s="100" t="s">
        <v>197</v>
      </c>
      <c r="C360" s="100" t="s">
        <v>187</v>
      </c>
      <c r="D360" s="112">
        <v>160601</v>
      </c>
      <c r="E360" s="226" t="s">
        <v>173</v>
      </c>
      <c r="F360" s="226" t="s">
        <v>36</v>
      </c>
      <c r="G360" s="228">
        <v>160</v>
      </c>
      <c r="P360" s="53"/>
      <c r="Q360" s="53"/>
      <c r="R360" s="53"/>
      <c r="S360" s="53"/>
      <c r="T360" s="53"/>
      <c r="U360" s="53"/>
      <c r="V360" s="53"/>
      <c r="W360" s="53"/>
      <c r="X360" s="53"/>
      <c r="Y360" s="53"/>
    </row>
    <row r="361" spans="1:25" s="26" customFormat="1" ht="25.5" x14ac:dyDescent="0.2">
      <c r="A361" s="106" t="s">
        <v>198</v>
      </c>
      <c r="B361" s="100" t="s">
        <v>195</v>
      </c>
      <c r="C361" s="100" t="s">
        <v>172</v>
      </c>
      <c r="D361" s="112">
        <v>160214</v>
      </c>
      <c r="E361" s="226" t="s">
        <v>173</v>
      </c>
      <c r="F361" s="226" t="s">
        <v>36</v>
      </c>
      <c r="G361" s="228">
        <v>180</v>
      </c>
      <c r="P361" s="53"/>
      <c r="Q361" s="53"/>
      <c r="R361" s="53"/>
      <c r="S361" s="53"/>
      <c r="T361" s="53"/>
      <c r="U361" s="53"/>
      <c r="V361" s="53"/>
      <c r="W361" s="53"/>
      <c r="X361" s="53"/>
      <c r="Y361" s="53"/>
    </row>
    <row r="362" spans="1:25" s="26" customFormat="1" ht="26.25" thickBot="1" x14ac:dyDescent="0.25">
      <c r="A362" s="284" t="s">
        <v>316</v>
      </c>
      <c r="B362" s="69" t="s">
        <v>317</v>
      </c>
      <c r="C362" s="147" t="s">
        <v>187</v>
      </c>
      <c r="D362" s="109">
        <v>200121</v>
      </c>
      <c r="E362" s="109" t="s">
        <v>173</v>
      </c>
      <c r="F362" s="109" t="s">
        <v>36</v>
      </c>
      <c r="G362" s="122">
        <v>80</v>
      </c>
      <c r="P362" s="53"/>
      <c r="Q362" s="53"/>
      <c r="R362" s="53"/>
      <c r="S362" s="53"/>
      <c r="T362" s="53"/>
      <c r="U362" s="53"/>
      <c r="V362" s="53"/>
      <c r="W362" s="53"/>
      <c r="X362" s="53"/>
      <c r="Y362" s="53"/>
    </row>
    <row r="363" spans="1:25" s="26" customFormat="1" x14ac:dyDescent="0.2">
      <c r="A363" s="18"/>
      <c r="B363" s="18"/>
      <c r="C363" s="18"/>
      <c r="D363" s="18"/>
      <c r="E363" s="18"/>
      <c r="F363" s="18"/>
      <c r="G363" s="18"/>
      <c r="P363" s="53"/>
      <c r="Q363" s="53"/>
      <c r="R363" s="53"/>
      <c r="S363" s="53"/>
      <c r="T363" s="53"/>
      <c r="U363" s="53"/>
      <c r="V363" s="53"/>
      <c r="W363" s="53"/>
      <c r="X363" s="53"/>
      <c r="Y363" s="53"/>
    </row>
    <row r="364" spans="1:25" s="26" customFormat="1" ht="23.25" customHeight="1" x14ac:dyDescent="0.2">
      <c r="A364" s="230" t="s">
        <v>481</v>
      </c>
      <c r="B364" s="18"/>
      <c r="C364" s="18"/>
      <c r="D364" s="18"/>
      <c r="E364" s="18"/>
      <c r="F364" s="18"/>
      <c r="G364" s="18"/>
      <c r="P364" s="53"/>
      <c r="Q364" s="53"/>
      <c r="R364" s="53"/>
      <c r="S364" s="53"/>
      <c r="T364" s="53"/>
      <c r="U364" s="53"/>
      <c r="V364" s="53"/>
      <c r="W364" s="53"/>
      <c r="X364" s="53"/>
      <c r="Y364" s="53"/>
    </row>
    <row r="365" spans="1:25" s="26" customFormat="1" ht="26.25" customHeight="1" x14ac:dyDescent="0.2">
      <c r="A365" s="230" t="s">
        <v>453</v>
      </c>
      <c r="B365" s="18"/>
      <c r="C365" s="18"/>
      <c r="D365" s="18"/>
      <c r="E365" s="18"/>
      <c r="F365" s="18"/>
      <c r="G365" s="18"/>
      <c r="P365" s="53"/>
      <c r="Q365" s="53"/>
      <c r="R365" s="53"/>
      <c r="S365" s="53"/>
      <c r="T365" s="53"/>
      <c r="U365" s="53"/>
      <c r="V365" s="53"/>
      <c r="W365" s="53"/>
      <c r="X365" s="53"/>
      <c r="Y365" s="53"/>
    </row>
    <row r="366" spans="1:25" s="26" customFormat="1" ht="13.5" thickBot="1" x14ac:dyDescent="0.25">
      <c r="A366" s="230"/>
      <c r="B366" s="18"/>
      <c r="C366" s="18"/>
      <c r="D366" s="18"/>
      <c r="E366" s="18"/>
      <c r="F366" s="18"/>
      <c r="G366" s="18"/>
      <c r="P366" s="53"/>
      <c r="Q366" s="53"/>
      <c r="R366" s="53"/>
      <c r="S366" s="53"/>
      <c r="T366" s="53"/>
      <c r="U366" s="53"/>
      <c r="V366" s="53"/>
      <c r="W366" s="53"/>
      <c r="X366" s="53"/>
      <c r="Y366" s="53"/>
    </row>
    <row r="367" spans="1:25" s="26" customFormat="1" x14ac:dyDescent="0.2">
      <c r="A367" s="203" t="s">
        <v>454</v>
      </c>
      <c r="B367" s="231"/>
      <c r="C367" s="231"/>
      <c r="D367" s="232"/>
      <c r="E367" s="18"/>
      <c r="F367" s="18"/>
      <c r="G367" s="18"/>
      <c r="P367" s="53"/>
      <c r="Q367" s="53"/>
      <c r="R367" s="53"/>
      <c r="S367" s="53"/>
      <c r="T367" s="53"/>
      <c r="U367" s="53"/>
      <c r="V367" s="53"/>
      <c r="W367" s="53"/>
      <c r="X367" s="53"/>
      <c r="Y367" s="53"/>
    </row>
    <row r="368" spans="1:25" s="26" customFormat="1" ht="13.5" thickBot="1" x14ac:dyDescent="0.25">
      <c r="A368" s="233" t="s">
        <v>455</v>
      </c>
      <c r="B368" s="234"/>
      <c r="C368" s="234"/>
      <c r="D368" s="235"/>
      <c r="E368" s="18"/>
      <c r="F368" s="18"/>
      <c r="G368" s="18"/>
      <c r="P368" s="53"/>
      <c r="Q368" s="53"/>
      <c r="R368" s="53"/>
      <c r="S368" s="53"/>
      <c r="T368" s="53"/>
      <c r="U368" s="53"/>
      <c r="V368" s="53"/>
      <c r="W368" s="53"/>
      <c r="X368" s="53"/>
      <c r="Y368" s="53"/>
    </row>
    <row r="369" spans="1:25" s="26" customFormat="1" x14ac:dyDescent="0.2">
      <c r="A369" s="230"/>
      <c r="B369" s="18"/>
      <c r="C369" s="18"/>
      <c r="D369" s="18"/>
      <c r="E369" s="18"/>
      <c r="F369" s="18"/>
      <c r="G369" s="18"/>
      <c r="P369" s="53"/>
      <c r="Q369" s="53"/>
      <c r="R369" s="53"/>
      <c r="S369" s="53"/>
      <c r="T369" s="53"/>
      <c r="U369" s="53"/>
      <c r="V369" s="53"/>
      <c r="W369" s="53"/>
      <c r="X369" s="53"/>
      <c r="Y369" s="53"/>
    </row>
    <row r="370" spans="1:25" s="26" customFormat="1" x14ac:dyDescent="0.2">
      <c r="A370" s="5"/>
      <c r="B370" s="5"/>
      <c r="C370" s="5"/>
      <c r="D370" s="5"/>
      <c r="E370" s="18"/>
      <c r="F370" s="18"/>
      <c r="G370" s="18"/>
      <c r="P370" s="53"/>
      <c r="Q370" s="53"/>
      <c r="R370" s="53"/>
      <c r="S370" s="53"/>
      <c r="T370" s="53"/>
      <c r="U370" s="53"/>
      <c r="V370" s="53"/>
      <c r="W370" s="53"/>
      <c r="X370" s="53"/>
      <c r="Y370" s="53"/>
    </row>
    <row r="371" spans="1:25" s="26" customFormat="1" x14ac:dyDescent="0.2">
      <c r="A371" s="302"/>
      <c r="B371" s="302"/>
      <c r="C371" s="302"/>
      <c r="D371" s="5"/>
      <c r="E371" s="18"/>
      <c r="F371" s="18"/>
      <c r="G371" s="18"/>
      <c r="P371" s="53"/>
      <c r="Q371" s="53"/>
      <c r="R371" s="53"/>
      <c r="S371" s="53"/>
      <c r="T371" s="53"/>
      <c r="U371" s="53"/>
      <c r="V371" s="53"/>
      <c r="W371" s="53"/>
      <c r="X371" s="53"/>
      <c r="Y371" s="53"/>
    </row>
    <row r="372" spans="1:25" s="26" customFormat="1" ht="26.25" customHeight="1" x14ac:dyDescent="0.2">
      <c r="A372" s="285"/>
      <c r="B372" s="285"/>
      <c r="C372" s="285"/>
      <c r="D372" s="5"/>
      <c r="E372" s="18"/>
      <c r="F372" s="18"/>
      <c r="G372" s="18"/>
      <c r="P372" s="53"/>
      <c r="Q372" s="53"/>
      <c r="R372" s="53"/>
      <c r="S372" s="53"/>
      <c r="T372" s="53"/>
      <c r="U372" s="53"/>
      <c r="V372" s="53"/>
      <c r="W372" s="53"/>
      <c r="X372" s="53"/>
      <c r="Y372" s="53"/>
    </row>
    <row r="373" spans="1:25" s="26" customFormat="1" ht="26.25" customHeight="1" x14ac:dyDescent="0.2">
      <c r="A373" s="5"/>
      <c r="B373" s="5"/>
      <c r="C373" s="5"/>
      <c r="D373" s="5"/>
      <c r="E373" s="18"/>
      <c r="F373" s="18"/>
      <c r="G373" s="18"/>
      <c r="P373" s="53"/>
      <c r="Q373" s="53"/>
      <c r="R373" s="53"/>
      <c r="S373" s="53"/>
      <c r="T373" s="53"/>
      <c r="U373" s="53"/>
      <c r="V373" s="53"/>
      <c r="W373" s="53"/>
      <c r="X373" s="53"/>
      <c r="Y373" s="53"/>
    </row>
    <row r="374" spans="1:25" s="26" customFormat="1" x14ac:dyDescent="0.2">
      <c r="A374" s="18"/>
      <c r="B374" s="18"/>
      <c r="C374" s="18"/>
      <c r="D374" s="18"/>
      <c r="E374" s="18"/>
      <c r="F374" s="18"/>
      <c r="G374" s="18"/>
      <c r="P374" s="53"/>
      <c r="Q374" s="53"/>
      <c r="R374" s="53"/>
      <c r="S374" s="53"/>
      <c r="T374" s="53"/>
      <c r="U374" s="53"/>
      <c r="V374" s="53"/>
      <c r="W374" s="53"/>
      <c r="X374" s="53"/>
      <c r="Y374" s="53"/>
    </row>
    <row r="375" spans="1:25" s="26" customFormat="1" x14ac:dyDescent="0.2">
      <c r="P375" s="53"/>
      <c r="Q375" s="53"/>
      <c r="R375" s="53"/>
      <c r="S375" s="53"/>
      <c r="T375" s="53"/>
      <c r="U375" s="53"/>
      <c r="V375" s="53"/>
      <c r="W375" s="53"/>
      <c r="X375" s="53"/>
      <c r="Y375" s="53"/>
    </row>
    <row r="376" spans="1:25" s="26" customFormat="1" x14ac:dyDescent="0.2">
      <c r="P376" s="53"/>
      <c r="Q376" s="53"/>
      <c r="R376" s="53"/>
      <c r="S376" s="53"/>
      <c r="T376" s="53"/>
      <c r="U376" s="53"/>
      <c r="V376" s="53"/>
      <c r="W376" s="53"/>
      <c r="X376" s="53"/>
      <c r="Y376" s="53"/>
    </row>
    <row r="377" spans="1:25" s="26" customFormat="1" x14ac:dyDescent="0.2">
      <c r="P377" s="53"/>
      <c r="Q377" s="53"/>
      <c r="R377" s="53"/>
      <c r="S377" s="53"/>
      <c r="T377" s="53"/>
      <c r="U377" s="53"/>
      <c r="V377" s="53"/>
      <c r="W377" s="53"/>
      <c r="X377" s="53"/>
      <c r="Y377" s="53"/>
    </row>
    <row r="378" spans="1:25" s="26" customFormat="1" x14ac:dyDescent="0.2">
      <c r="P378" s="53"/>
      <c r="Q378" s="53"/>
      <c r="R378" s="53"/>
      <c r="S378" s="53"/>
      <c r="T378" s="53"/>
      <c r="U378" s="53"/>
      <c r="V378" s="53"/>
      <c r="W378" s="53"/>
      <c r="X378" s="53"/>
      <c r="Y378" s="53"/>
    </row>
    <row r="379" spans="1:25" s="26" customFormat="1" x14ac:dyDescent="0.2">
      <c r="P379" s="53"/>
      <c r="Q379" s="53"/>
      <c r="R379" s="53"/>
      <c r="S379" s="53"/>
      <c r="T379" s="53"/>
      <c r="U379" s="53"/>
      <c r="V379" s="53"/>
      <c r="W379" s="53"/>
      <c r="X379" s="53"/>
      <c r="Y379" s="53"/>
    </row>
    <row r="380" spans="1:25" s="26" customFormat="1" x14ac:dyDescent="0.2">
      <c r="P380" s="53"/>
      <c r="Q380" s="53"/>
      <c r="R380" s="53"/>
      <c r="S380" s="53"/>
      <c r="T380" s="53"/>
      <c r="U380" s="53"/>
      <c r="V380" s="53"/>
      <c r="W380" s="53"/>
      <c r="X380" s="53"/>
      <c r="Y380" s="53"/>
    </row>
    <row r="381" spans="1:25" s="26" customFormat="1" x14ac:dyDescent="0.2">
      <c r="P381" s="53"/>
      <c r="Q381" s="53"/>
      <c r="R381" s="53"/>
      <c r="S381" s="53"/>
      <c r="T381" s="53"/>
      <c r="U381" s="53"/>
      <c r="V381" s="53"/>
      <c r="W381" s="53"/>
      <c r="X381" s="53"/>
      <c r="Y381" s="53"/>
    </row>
    <row r="382" spans="1:25" s="26" customFormat="1" x14ac:dyDescent="0.2">
      <c r="P382" s="53"/>
      <c r="Q382" s="53"/>
      <c r="R382" s="53"/>
      <c r="S382" s="53"/>
      <c r="T382" s="53"/>
      <c r="U382" s="53"/>
      <c r="V382" s="53"/>
      <c r="W382" s="53"/>
      <c r="X382" s="53"/>
      <c r="Y382" s="53"/>
    </row>
    <row r="383" spans="1:25" s="26" customFormat="1" x14ac:dyDescent="0.2">
      <c r="P383" s="53"/>
      <c r="Q383" s="53"/>
      <c r="R383" s="53"/>
      <c r="S383" s="53"/>
      <c r="T383" s="53"/>
      <c r="U383" s="53"/>
      <c r="V383" s="53"/>
      <c r="W383" s="53"/>
      <c r="X383" s="53"/>
      <c r="Y383" s="53"/>
    </row>
    <row r="384" spans="1:25" s="26" customFormat="1" x14ac:dyDescent="0.2">
      <c r="P384" s="53"/>
      <c r="Q384" s="53"/>
      <c r="R384" s="53"/>
      <c r="S384" s="53"/>
      <c r="T384" s="53"/>
      <c r="U384" s="53"/>
      <c r="V384" s="53"/>
      <c r="W384" s="53"/>
      <c r="X384" s="53"/>
      <c r="Y384" s="53"/>
    </row>
    <row r="385" spans="16:25" s="26" customFormat="1" x14ac:dyDescent="0.2">
      <c r="P385" s="53"/>
      <c r="Q385" s="53"/>
      <c r="R385" s="53"/>
      <c r="S385" s="53"/>
      <c r="T385" s="53"/>
      <c r="U385" s="53"/>
      <c r="V385" s="53"/>
      <c r="W385" s="53"/>
      <c r="X385" s="53"/>
      <c r="Y385" s="53"/>
    </row>
    <row r="386" spans="16:25" s="26" customFormat="1" x14ac:dyDescent="0.2">
      <c r="P386" s="53"/>
      <c r="Q386" s="53"/>
      <c r="R386" s="53"/>
      <c r="S386" s="53"/>
      <c r="T386" s="53"/>
      <c r="U386" s="53"/>
      <c r="V386" s="53"/>
      <c r="W386" s="53"/>
      <c r="X386" s="53"/>
      <c r="Y386" s="53"/>
    </row>
    <row r="387" spans="16:25" s="26" customFormat="1" x14ac:dyDescent="0.2">
      <c r="P387" s="53"/>
      <c r="Q387" s="53"/>
      <c r="R387" s="53"/>
      <c r="S387" s="53"/>
      <c r="T387" s="53"/>
      <c r="U387" s="53"/>
      <c r="V387" s="53"/>
      <c r="W387" s="53"/>
      <c r="X387" s="53"/>
      <c r="Y387" s="53"/>
    </row>
    <row r="388" spans="16:25" s="26" customFormat="1" x14ac:dyDescent="0.2">
      <c r="P388" s="53"/>
      <c r="Q388" s="53"/>
      <c r="R388" s="53"/>
      <c r="S388" s="53"/>
      <c r="T388" s="53"/>
      <c r="U388" s="53"/>
      <c r="V388" s="53"/>
      <c r="W388" s="53"/>
      <c r="X388" s="53"/>
      <c r="Y388" s="53"/>
    </row>
    <row r="389" spans="16:25" s="26" customFormat="1" x14ac:dyDescent="0.2">
      <c r="P389" s="53"/>
      <c r="Q389" s="53"/>
      <c r="R389" s="53"/>
      <c r="S389" s="53"/>
      <c r="T389" s="53"/>
      <c r="U389" s="53"/>
      <c r="V389" s="53"/>
      <c r="W389" s="53"/>
      <c r="X389" s="53"/>
      <c r="Y389" s="53"/>
    </row>
    <row r="390" spans="16:25" s="26" customFormat="1" x14ac:dyDescent="0.2">
      <c r="P390" s="53"/>
      <c r="Q390" s="53"/>
      <c r="R390" s="53"/>
      <c r="S390" s="53"/>
      <c r="T390" s="53"/>
      <c r="U390" s="53"/>
      <c r="V390" s="53"/>
      <c r="W390" s="53"/>
      <c r="X390" s="53"/>
      <c r="Y390" s="53"/>
    </row>
    <row r="391" spans="16:25" s="26" customFormat="1" x14ac:dyDescent="0.2">
      <c r="P391" s="53"/>
      <c r="Q391" s="53"/>
      <c r="R391" s="53"/>
      <c r="S391" s="53"/>
      <c r="T391" s="53"/>
      <c r="U391" s="53"/>
      <c r="V391" s="53"/>
      <c r="W391" s="53"/>
      <c r="X391" s="53"/>
      <c r="Y391" s="53"/>
    </row>
    <row r="392" spans="16:25" s="26" customFormat="1" x14ac:dyDescent="0.2">
      <c r="P392" s="53"/>
      <c r="Q392" s="53"/>
      <c r="R392" s="53"/>
      <c r="S392" s="53"/>
      <c r="T392" s="53"/>
      <c r="U392" s="53"/>
      <c r="V392" s="53"/>
      <c r="W392" s="53"/>
      <c r="X392" s="53"/>
      <c r="Y392" s="53"/>
    </row>
    <row r="393" spans="16:25" s="26" customFormat="1" x14ac:dyDescent="0.2">
      <c r="P393" s="53"/>
      <c r="Q393" s="53"/>
      <c r="R393" s="53"/>
      <c r="S393" s="53"/>
      <c r="T393" s="53"/>
      <c r="U393" s="53"/>
      <c r="V393" s="53"/>
      <c r="W393" s="53"/>
      <c r="X393" s="53"/>
      <c r="Y393" s="53"/>
    </row>
    <row r="394" spans="16:25" s="26" customFormat="1" x14ac:dyDescent="0.2">
      <c r="P394" s="53"/>
      <c r="Q394" s="53"/>
      <c r="R394" s="53"/>
      <c r="S394" s="53"/>
      <c r="T394" s="53"/>
      <c r="U394" s="53"/>
      <c r="V394" s="53"/>
      <c r="W394" s="53"/>
      <c r="X394" s="53"/>
      <c r="Y394" s="53"/>
    </row>
    <row r="395" spans="16:25" s="26" customFormat="1" x14ac:dyDescent="0.2">
      <c r="P395" s="53"/>
      <c r="Q395" s="53"/>
      <c r="R395" s="53"/>
      <c r="S395" s="53"/>
      <c r="T395" s="53"/>
      <c r="U395" s="53"/>
      <c r="V395" s="53"/>
      <c r="W395" s="53"/>
      <c r="X395" s="53"/>
      <c r="Y395" s="53"/>
    </row>
    <row r="396" spans="16:25" s="26" customFormat="1" x14ac:dyDescent="0.2">
      <c r="P396" s="53"/>
      <c r="Q396" s="53"/>
      <c r="R396" s="53"/>
      <c r="S396" s="53"/>
      <c r="T396" s="53"/>
      <c r="U396" s="53"/>
      <c r="V396" s="53"/>
      <c r="W396" s="53"/>
      <c r="X396" s="53"/>
      <c r="Y396" s="53"/>
    </row>
    <row r="397" spans="16:25" s="26" customFormat="1" x14ac:dyDescent="0.2">
      <c r="P397" s="53"/>
      <c r="Q397" s="53"/>
      <c r="R397" s="53"/>
      <c r="S397" s="53"/>
      <c r="T397" s="53"/>
      <c r="U397" s="53"/>
      <c r="V397" s="53"/>
      <c r="W397" s="53"/>
      <c r="X397" s="53"/>
      <c r="Y397" s="53"/>
    </row>
    <row r="398" spans="16:25" s="26" customFormat="1" x14ac:dyDescent="0.2">
      <c r="P398" s="53"/>
      <c r="Q398" s="53"/>
      <c r="R398" s="53"/>
      <c r="S398" s="53"/>
      <c r="T398" s="53"/>
      <c r="U398" s="53"/>
      <c r="V398" s="53"/>
      <c r="W398" s="53"/>
      <c r="X398" s="53"/>
      <c r="Y398" s="53"/>
    </row>
    <row r="399" spans="16:25" s="26" customFormat="1" x14ac:dyDescent="0.2">
      <c r="P399" s="53"/>
      <c r="Q399" s="53"/>
      <c r="R399" s="53"/>
      <c r="S399" s="53"/>
      <c r="T399" s="53"/>
      <c r="U399" s="53"/>
      <c r="V399" s="53"/>
      <c r="W399" s="53"/>
      <c r="X399" s="53"/>
      <c r="Y399" s="53"/>
    </row>
    <row r="400" spans="16:25" s="26" customFormat="1" x14ac:dyDescent="0.2">
      <c r="P400" s="53"/>
      <c r="Q400" s="53"/>
      <c r="R400" s="53"/>
      <c r="S400" s="53"/>
      <c r="T400" s="53"/>
      <c r="U400" s="53"/>
      <c r="V400" s="53"/>
      <c r="W400" s="53"/>
      <c r="X400" s="53"/>
      <c r="Y400" s="53"/>
    </row>
    <row r="401" spans="16:25" s="26" customFormat="1" x14ac:dyDescent="0.2">
      <c r="P401" s="53"/>
      <c r="Q401" s="53"/>
      <c r="R401" s="53"/>
      <c r="S401" s="53"/>
      <c r="T401" s="53"/>
      <c r="U401" s="53"/>
      <c r="V401" s="53"/>
      <c r="W401" s="53"/>
      <c r="X401" s="53"/>
      <c r="Y401" s="53"/>
    </row>
    <row r="402" spans="16:25" s="26" customFormat="1" x14ac:dyDescent="0.2">
      <c r="P402" s="53"/>
      <c r="Q402" s="53"/>
      <c r="R402" s="53"/>
      <c r="S402" s="53"/>
      <c r="T402" s="53"/>
      <c r="U402" s="53"/>
      <c r="V402" s="53"/>
      <c r="W402" s="53"/>
      <c r="X402" s="53"/>
      <c r="Y402" s="53"/>
    </row>
    <row r="403" spans="16:25" s="26" customFormat="1" x14ac:dyDescent="0.2">
      <c r="P403" s="53"/>
      <c r="Q403" s="53"/>
      <c r="R403" s="53"/>
      <c r="S403" s="53"/>
      <c r="T403" s="53"/>
      <c r="U403" s="53"/>
      <c r="V403" s="53"/>
      <c r="W403" s="53"/>
      <c r="X403" s="53"/>
      <c r="Y403" s="53"/>
    </row>
    <row r="404" spans="16:25" s="26" customFormat="1" x14ac:dyDescent="0.2">
      <c r="P404" s="53"/>
      <c r="Q404" s="53"/>
      <c r="R404" s="53"/>
      <c r="S404" s="53"/>
      <c r="T404" s="53"/>
      <c r="U404" s="53"/>
      <c r="V404" s="53"/>
      <c r="W404" s="53"/>
      <c r="X404" s="53"/>
      <c r="Y404" s="53"/>
    </row>
    <row r="405" spans="16:25" s="26" customFormat="1" x14ac:dyDescent="0.2">
      <c r="P405" s="53"/>
      <c r="Q405" s="53"/>
      <c r="R405" s="53"/>
      <c r="S405" s="53"/>
      <c r="T405" s="53"/>
      <c r="U405" s="53"/>
      <c r="V405" s="53"/>
      <c r="W405" s="53"/>
      <c r="X405" s="53"/>
      <c r="Y405" s="53"/>
    </row>
    <row r="406" spans="16:25" s="26" customFormat="1" x14ac:dyDescent="0.2">
      <c r="P406" s="53"/>
      <c r="Q406" s="53"/>
      <c r="R406" s="53"/>
      <c r="S406" s="53"/>
      <c r="T406" s="53"/>
      <c r="U406" s="53"/>
      <c r="V406" s="53"/>
      <c r="W406" s="53"/>
      <c r="X406" s="53"/>
      <c r="Y406" s="53"/>
    </row>
    <row r="407" spans="16:25" s="26" customFormat="1" x14ac:dyDescent="0.2">
      <c r="P407" s="53"/>
      <c r="Q407" s="53"/>
      <c r="R407" s="53"/>
      <c r="S407" s="53"/>
      <c r="T407" s="53"/>
      <c r="U407" s="53"/>
      <c r="V407" s="53"/>
      <c r="W407" s="53"/>
      <c r="X407" s="53"/>
      <c r="Y407" s="53"/>
    </row>
    <row r="408" spans="16:25" s="26" customFormat="1" x14ac:dyDescent="0.2">
      <c r="P408" s="53"/>
      <c r="Q408" s="53"/>
      <c r="R408" s="53"/>
      <c r="S408" s="53"/>
      <c r="T408" s="53"/>
      <c r="U408" s="53"/>
      <c r="V408" s="53"/>
      <c r="W408" s="53"/>
      <c r="X408" s="53"/>
      <c r="Y408" s="53"/>
    </row>
    <row r="409" spans="16:25" s="26" customFormat="1" x14ac:dyDescent="0.2">
      <c r="P409" s="53"/>
      <c r="Q409" s="53"/>
      <c r="R409" s="53"/>
      <c r="S409" s="53"/>
      <c r="T409" s="53"/>
      <c r="U409" s="53"/>
      <c r="V409" s="53"/>
      <c r="W409" s="53"/>
      <c r="X409" s="53"/>
      <c r="Y409" s="53"/>
    </row>
    <row r="410" spans="16:25" s="26" customFormat="1" x14ac:dyDescent="0.2">
      <c r="P410" s="53"/>
      <c r="Q410" s="53"/>
      <c r="R410" s="53"/>
      <c r="S410" s="53"/>
      <c r="T410" s="53"/>
      <c r="U410" s="53"/>
      <c r="V410" s="53"/>
      <c r="W410" s="53"/>
      <c r="X410" s="53"/>
      <c r="Y410" s="53"/>
    </row>
    <row r="411" spans="16:25" s="26" customFormat="1" x14ac:dyDescent="0.2">
      <c r="P411" s="53"/>
      <c r="Q411" s="53"/>
      <c r="R411" s="53"/>
      <c r="S411" s="53"/>
      <c r="T411" s="53"/>
      <c r="U411" s="53"/>
      <c r="V411" s="53"/>
      <c r="W411" s="53"/>
      <c r="X411" s="53"/>
      <c r="Y411" s="53"/>
    </row>
    <row r="412" spans="16:25" s="26" customFormat="1" x14ac:dyDescent="0.2">
      <c r="P412" s="53"/>
      <c r="Q412" s="53"/>
      <c r="R412" s="53"/>
      <c r="S412" s="53"/>
      <c r="T412" s="53"/>
      <c r="U412" s="53"/>
      <c r="V412" s="53"/>
      <c r="W412" s="53"/>
      <c r="X412" s="53"/>
      <c r="Y412" s="53"/>
    </row>
    <row r="413" spans="16:25" s="26" customFormat="1" x14ac:dyDescent="0.2">
      <c r="P413" s="53"/>
      <c r="Q413" s="53"/>
      <c r="R413" s="53"/>
      <c r="S413" s="53"/>
      <c r="T413" s="53"/>
      <c r="U413" s="53"/>
      <c r="V413" s="53"/>
      <c r="W413" s="53"/>
      <c r="X413" s="53"/>
      <c r="Y413" s="53"/>
    </row>
    <row r="414" spans="16:25" s="26" customFormat="1" x14ac:dyDescent="0.2">
      <c r="P414" s="53"/>
      <c r="Q414" s="53"/>
      <c r="R414" s="53"/>
      <c r="S414" s="53"/>
      <c r="T414" s="53"/>
      <c r="U414" s="53"/>
      <c r="V414" s="53"/>
      <c r="W414" s="53"/>
      <c r="X414" s="53"/>
      <c r="Y414" s="53"/>
    </row>
    <row r="415" spans="16:25" s="26" customFormat="1" x14ac:dyDescent="0.2">
      <c r="P415" s="53"/>
      <c r="Q415" s="53"/>
      <c r="R415" s="53"/>
      <c r="S415" s="53"/>
      <c r="T415" s="53"/>
      <c r="U415" s="53"/>
      <c r="V415" s="53"/>
      <c r="W415" s="53"/>
      <c r="X415" s="53"/>
      <c r="Y415" s="53"/>
    </row>
    <row r="416" spans="16:25" s="26" customFormat="1" x14ac:dyDescent="0.2">
      <c r="P416" s="53"/>
      <c r="Q416" s="53"/>
      <c r="R416" s="53"/>
      <c r="S416" s="53"/>
      <c r="T416" s="53"/>
      <c r="U416" s="53"/>
      <c r="V416" s="53"/>
      <c r="W416" s="53"/>
      <c r="X416" s="53"/>
      <c r="Y416" s="53"/>
    </row>
    <row r="417" spans="16:25" s="26" customFormat="1" x14ac:dyDescent="0.2">
      <c r="P417" s="53"/>
      <c r="Q417" s="53"/>
      <c r="R417" s="53"/>
      <c r="S417" s="53"/>
      <c r="T417" s="53"/>
      <c r="U417" s="53"/>
      <c r="V417" s="53"/>
      <c r="W417" s="53"/>
      <c r="X417" s="53"/>
      <c r="Y417" s="53"/>
    </row>
    <row r="418" spans="16:25" s="26" customFormat="1" x14ac:dyDescent="0.2">
      <c r="P418" s="53"/>
      <c r="Q418" s="53"/>
      <c r="R418" s="53"/>
      <c r="S418" s="53"/>
      <c r="T418" s="53"/>
      <c r="U418" s="53"/>
      <c r="V418" s="53"/>
      <c r="W418" s="53"/>
      <c r="X418" s="53"/>
      <c r="Y418" s="53"/>
    </row>
    <row r="419" spans="16:25" s="26" customFormat="1" x14ac:dyDescent="0.2">
      <c r="P419" s="53"/>
      <c r="Q419" s="53"/>
      <c r="R419" s="53"/>
      <c r="S419" s="53"/>
      <c r="T419" s="53"/>
      <c r="U419" s="53"/>
      <c r="V419" s="53"/>
      <c r="W419" s="53"/>
      <c r="X419" s="53"/>
      <c r="Y419" s="53"/>
    </row>
    <row r="420" spans="16:25" s="26" customFormat="1" x14ac:dyDescent="0.2">
      <c r="P420" s="53"/>
      <c r="Q420" s="53"/>
      <c r="R420" s="53"/>
      <c r="S420" s="53"/>
      <c r="T420" s="53"/>
      <c r="U420" s="53"/>
      <c r="V420" s="53"/>
      <c r="W420" s="53"/>
      <c r="X420" s="53"/>
      <c r="Y420" s="53"/>
    </row>
    <row r="421" spans="16:25" s="26" customFormat="1" x14ac:dyDescent="0.2">
      <c r="P421" s="53"/>
      <c r="Q421" s="53"/>
      <c r="R421" s="53"/>
      <c r="S421" s="53"/>
      <c r="T421" s="53"/>
      <c r="U421" s="53"/>
      <c r="V421" s="53"/>
      <c r="W421" s="53"/>
      <c r="X421" s="53"/>
      <c r="Y421" s="53"/>
    </row>
    <row r="422" spans="16:25" s="26" customFormat="1" x14ac:dyDescent="0.2">
      <c r="P422" s="53"/>
      <c r="Q422" s="53"/>
      <c r="R422" s="53"/>
      <c r="S422" s="53"/>
      <c r="T422" s="53"/>
      <c r="U422" s="53"/>
      <c r="V422" s="53"/>
      <c r="W422" s="53"/>
      <c r="X422" s="53"/>
      <c r="Y422" s="53"/>
    </row>
    <row r="423" spans="16:25" s="26" customFormat="1" x14ac:dyDescent="0.2">
      <c r="P423" s="53"/>
      <c r="Q423" s="53"/>
      <c r="R423" s="53"/>
      <c r="S423" s="53"/>
      <c r="T423" s="53"/>
      <c r="U423" s="53"/>
      <c r="V423" s="53"/>
      <c r="W423" s="53"/>
      <c r="X423" s="53"/>
      <c r="Y423" s="53"/>
    </row>
    <row r="424" spans="16:25" s="26" customFormat="1" x14ac:dyDescent="0.2">
      <c r="P424" s="53"/>
      <c r="Q424" s="53"/>
      <c r="R424" s="53"/>
      <c r="S424" s="53"/>
      <c r="T424" s="53"/>
      <c r="U424" s="53"/>
      <c r="V424" s="53"/>
      <c r="W424" s="53"/>
      <c r="X424" s="53"/>
      <c r="Y424" s="53"/>
    </row>
    <row r="425" spans="16:25" s="26" customFormat="1" x14ac:dyDescent="0.2">
      <c r="P425" s="53"/>
      <c r="Q425" s="53"/>
      <c r="R425" s="53"/>
      <c r="S425" s="53"/>
      <c r="T425" s="53"/>
      <c r="U425" s="53"/>
      <c r="V425" s="53"/>
      <c r="W425" s="53"/>
      <c r="X425" s="53"/>
      <c r="Y425" s="53"/>
    </row>
    <row r="426" spans="16:25" s="26" customFormat="1" x14ac:dyDescent="0.2">
      <c r="P426" s="53"/>
      <c r="Q426" s="53"/>
      <c r="R426" s="53"/>
      <c r="S426" s="53"/>
      <c r="T426" s="53"/>
      <c r="U426" s="53"/>
      <c r="V426" s="53"/>
      <c r="W426" s="53"/>
      <c r="X426" s="53"/>
      <c r="Y426" s="53"/>
    </row>
    <row r="427" spans="16:25" s="26" customFormat="1" x14ac:dyDescent="0.2">
      <c r="P427" s="53"/>
      <c r="Q427" s="53"/>
      <c r="R427" s="53"/>
      <c r="S427" s="53"/>
      <c r="T427" s="53"/>
      <c r="U427" s="53"/>
      <c r="V427" s="53"/>
      <c r="W427" s="53"/>
      <c r="X427" s="53"/>
      <c r="Y427" s="53"/>
    </row>
    <row r="428" spans="16:25" s="26" customFormat="1" x14ac:dyDescent="0.2">
      <c r="P428" s="53"/>
      <c r="Q428" s="53"/>
      <c r="R428" s="53"/>
      <c r="S428" s="53"/>
      <c r="T428" s="53"/>
      <c r="U428" s="53"/>
      <c r="V428" s="53"/>
      <c r="W428" s="53"/>
      <c r="X428" s="53"/>
      <c r="Y428" s="53"/>
    </row>
    <row r="429" spans="16:25" s="26" customFormat="1" x14ac:dyDescent="0.2">
      <c r="P429" s="53"/>
      <c r="Q429" s="53"/>
      <c r="R429" s="53"/>
      <c r="S429" s="53"/>
      <c r="T429" s="53"/>
      <c r="U429" s="53"/>
      <c r="V429" s="53"/>
      <c r="W429" s="53"/>
      <c r="X429" s="53"/>
      <c r="Y429" s="53"/>
    </row>
    <row r="430" spans="16:25" s="26" customFormat="1" x14ac:dyDescent="0.2">
      <c r="P430" s="53"/>
      <c r="Q430" s="53"/>
      <c r="R430" s="53"/>
      <c r="S430" s="53"/>
      <c r="T430" s="53"/>
      <c r="U430" s="53"/>
      <c r="V430" s="53"/>
      <c r="W430" s="53"/>
      <c r="X430" s="53"/>
      <c r="Y430" s="53"/>
    </row>
    <row r="431" spans="16:25" s="26" customFormat="1" x14ac:dyDescent="0.2">
      <c r="P431" s="53"/>
      <c r="Q431" s="53"/>
      <c r="R431" s="53"/>
      <c r="S431" s="53"/>
      <c r="T431" s="53"/>
      <c r="U431" s="53"/>
      <c r="V431" s="53"/>
      <c r="W431" s="53"/>
      <c r="X431" s="53"/>
      <c r="Y431" s="53"/>
    </row>
    <row r="432" spans="16:25" s="26" customFormat="1" x14ac:dyDescent="0.2">
      <c r="P432" s="53"/>
      <c r="Q432" s="53"/>
      <c r="R432" s="53"/>
      <c r="S432" s="53"/>
      <c r="T432" s="53"/>
      <c r="U432" s="53"/>
      <c r="V432" s="53"/>
      <c r="W432" s="53"/>
      <c r="X432" s="53"/>
      <c r="Y432" s="53"/>
    </row>
    <row r="433" spans="16:25" s="26" customFormat="1" x14ac:dyDescent="0.2">
      <c r="P433" s="53"/>
      <c r="Q433" s="53"/>
      <c r="R433" s="53"/>
      <c r="S433" s="53"/>
      <c r="T433" s="53"/>
      <c r="U433" s="53"/>
      <c r="V433" s="53"/>
      <c r="W433" s="53"/>
      <c r="X433" s="53"/>
      <c r="Y433" s="53"/>
    </row>
    <row r="434" spans="16:25" s="26" customFormat="1" x14ac:dyDescent="0.2">
      <c r="P434" s="53"/>
      <c r="Q434" s="53"/>
      <c r="R434" s="53"/>
      <c r="S434" s="53"/>
      <c r="T434" s="53"/>
      <c r="U434" s="53"/>
      <c r="V434" s="53"/>
      <c r="W434" s="53"/>
      <c r="X434" s="53"/>
      <c r="Y434" s="53"/>
    </row>
    <row r="435" spans="16:25" s="26" customFormat="1" x14ac:dyDescent="0.2">
      <c r="P435" s="53"/>
      <c r="Q435" s="53"/>
      <c r="R435" s="53"/>
      <c r="S435" s="53"/>
      <c r="T435" s="53"/>
      <c r="U435" s="53"/>
      <c r="V435" s="53"/>
      <c r="W435" s="53"/>
      <c r="X435" s="53"/>
      <c r="Y435" s="53"/>
    </row>
    <row r="436" spans="16:25" s="26" customFormat="1" x14ac:dyDescent="0.2">
      <c r="P436" s="53"/>
      <c r="Q436" s="53"/>
      <c r="R436" s="53"/>
      <c r="S436" s="53"/>
      <c r="T436" s="53"/>
      <c r="U436" s="53"/>
      <c r="V436" s="53"/>
      <c r="W436" s="53"/>
      <c r="X436" s="53"/>
      <c r="Y436" s="53"/>
    </row>
    <row r="437" spans="16:25" s="26" customFormat="1" x14ac:dyDescent="0.2">
      <c r="P437" s="53"/>
      <c r="Q437" s="53"/>
      <c r="R437" s="53"/>
      <c r="S437" s="53"/>
      <c r="T437" s="53"/>
      <c r="U437" s="53"/>
      <c r="V437" s="53"/>
      <c r="W437" s="53"/>
      <c r="X437" s="53"/>
      <c r="Y437" s="53"/>
    </row>
    <row r="438" spans="16:25" s="26" customFormat="1" x14ac:dyDescent="0.2">
      <c r="P438" s="53"/>
      <c r="Q438" s="53"/>
      <c r="R438" s="53"/>
      <c r="S438" s="53"/>
      <c r="T438" s="53"/>
      <c r="U438" s="53"/>
      <c r="V438" s="53"/>
      <c r="W438" s="53"/>
      <c r="X438" s="53"/>
      <c r="Y438" s="53"/>
    </row>
    <row r="439" spans="16:25" s="26" customFormat="1" x14ac:dyDescent="0.2">
      <c r="P439" s="53"/>
      <c r="Q439" s="53"/>
      <c r="R439" s="53"/>
      <c r="S439" s="53"/>
      <c r="T439" s="53"/>
      <c r="U439" s="53"/>
      <c r="V439" s="53"/>
      <c r="W439" s="53"/>
      <c r="X439" s="53"/>
      <c r="Y439" s="53"/>
    </row>
    <row r="440" spans="16:25" s="26" customFormat="1" x14ac:dyDescent="0.2">
      <c r="P440" s="53"/>
      <c r="Q440" s="53"/>
      <c r="R440" s="53"/>
      <c r="S440" s="53"/>
      <c r="T440" s="53"/>
      <c r="U440" s="53"/>
      <c r="V440" s="53"/>
      <c r="W440" s="53"/>
      <c r="X440" s="53"/>
      <c r="Y440" s="53"/>
    </row>
    <row r="441" spans="16:25" s="26" customFormat="1" x14ac:dyDescent="0.2">
      <c r="P441" s="53"/>
      <c r="Q441" s="53"/>
      <c r="R441" s="53"/>
      <c r="S441" s="53"/>
      <c r="T441" s="53"/>
      <c r="U441" s="53"/>
      <c r="V441" s="53"/>
      <c r="W441" s="53"/>
      <c r="X441" s="53"/>
      <c r="Y441" s="53"/>
    </row>
    <row r="442" spans="16:25" s="26" customFormat="1" x14ac:dyDescent="0.2">
      <c r="P442" s="53"/>
      <c r="Q442" s="53"/>
      <c r="R442" s="53"/>
      <c r="S442" s="53"/>
      <c r="T442" s="53"/>
      <c r="U442" s="53"/>
      <c r="V442" s="53"/>
      <c r="W442" s="53"/>
      <c r="X442" s="53"/>
      <c r="Y442" s="53"/>
    </row>
    <row r="443" spans="16:25" s="26" customFormat="1" x14ac:dyDescent="0.2">
      <c r="P443" s="53"/>
      <c r="Q443" s="53"/>
      <c r="R443" s="53"/>
      <c r="S443" s="53"/>
      <c r="T443" s="53"/>
      <c r="U443" s="53"/>
      <c r="V443" s="53"/>
      <c r="W443" s="53"/>
      <c r="X443" s="53"/>
      <c r="Y443" s="53"/>
    </row>
    <row r="444" spans="16:25" s="26" customFormat="1" x14ac:dyDescent="0.2">
      <c r="P444" s="53"/>
      <c r="Q444" s="53"/>
      <c r="R444" s="53"/>
      <c r="S444" s="53"/>
      <c r="T444" s="53"/>
      <c r="U444" s="53"/>
      <c r="V444" s="53"/>
      <c r="W444" s="53"/>
      <c r="X444" s="53"/>
      <c r="Y444" s="53"/>
    </row>
    <row r="445" spans="16:25" s="26" customFormat="1" x14ac:dyDescent="0.2">
      <c r="P445" s="53"/>
      <c r="Q445" s="53"/>
      <c r="R445" s="53"/>
      <c r="S445" s="53"/>
      <c r="T445" s="53"/>
      <c r="U445" s="53"/>
      <c r="V445" s="53"/>
      <c r="W445" s="53"/>
      <c r="X445" s="53"/>
      <c r="Y445" s="53"/>
    </row>
    <row r="446" spans="16:25" s="26" customFormat="1" x14ac:dyDescent="0.2">
      <c r="P446" s="53"/>
      <c r="Q446" s="53"/>
      <c r="R446" s="53"/>
      <c r="S446" s="53"/>
      <c r="T446" s="53"/>
      <c r="U446" s="53"/>
      <c r="V446" s="53"/>
      <c r="W446" s="53"/>
      <c r="X446" s="53"/>
      <c r="Y446" s="53"/>
    </row>
    <row r="447" spans="16:25" s="26" customFormat="1" x14ac:dyDescent="0.2">
      <c r="P447" s="53"/>
      <c r="Q447" s="53"/>
      <c r="R447" s="53"/>
      <c r="S447" s="53"/>
      <c r="T447" s="53"/>
      <c r="U447" s="53"/>
      <c r="V447" s="53"/>
      <c r="W447" s="53"/>
      <c r="X447" s="53"/>
      <c r="Y447" s="53"/>
    </row>
    <row r="448" spans="16:25" s="26" customFormat="1" x14ac:dyDescent="0.2">
      <c r="P448" s="53"/>
      <c r="Q448" s="53"/>
      <c r="R448" s="53"/>
      <c r="S448" s="53"/>
      <c r="T448" s="53"/>
      <c r="U448" s="53"/>
      <c r="V448" s="53"/>
      <c r="W448" s="53"/>
      <c r="X448" s="53"/>
      <c r="Y448" s="53"/>
    </row>
    <row r="449" spans="16:25" s="26" customFormat="1" x14ac:dyDescent="0.2">
      <c r="P449" s="53"/>
      <c r="Q449" s="53"/>
      <c r="R449" s="53"/>
      <c r="S449" s="53"/>
      <c r="T449" s="53"/>
      <c r="U449" s="53"/>
      <c r="V449" s="53"/>
      <c r="W449" s="53"/>
      <c r="X449" s="53"/>
      <c r="Y449" s="53"/>
    </row>
    <row r="450" spans="16:25" s="26" customFormat="1" x14ac:dyDescent="0.2">
      <c r="P450" s="53"/>
      <c r="Q450" s="53"/>
      <c r="R450" s="53"/>
      <c r="S450" s="53"/>
      <c r="T450" s="53"/>
      <c r="U450" s="53"/>
      <c r="V450" s="53"/>
      <c r="W450" s="53"/>
      <c r="X450" s="53"/>
      <c r="Y450" s="53"/>
    </row>
    <row r="451" spans="16:25" s="26" customFormat="1" x14ac:dyDescent="0.2">
      <c r="P451" s="53"/>
      <c r="Q451" s="53"/>
      <c r="R451" s="53"/>
      <c r="S451" s="53"/>
      <c r="T451" s="53"/>
      <c r="U451" s="53"/>
      <c r="V451" s="53"/>
      <c r="W451" s="53"/>
      <c r="X451" s="53"/>
      <c r="Y451" s="53"/>
    </row>
    <row r="452" spans="16:25" s="26" customFormat="1" x14ac:dyDescent="0.2">
      <c r="P452" s="53"/>
      <c r="Q452" s="53"/>
      <c r="R452" s="53"/>
      <c r="S452" s="53"/>
      <c r="T452" s="53"/>
      <c r="U452" s="53"/>
      <c r="V452" s="53"/>
      <c r="W452" s="53"/>
      <c r="X452" s="53"/>
      <c r="Y452" s="53"/>
    </row>
    <row r="453" spans="16:25" s="26" customFormat="1" x14ac:dyDescent="0.2">
      <c r="P453" s="53"/>
      <c r="Q453" s="53"/>
      <c r="R453" s="53"/>
      <c r="S453" s="53"/>
      <c r="T453" s="53"/>
      <c r="U453" s="53"/>
      <c r="V453" s="53"/>
      <c r="W453" s="53"/>
      <c r="X453" s="53"/>
      <c r="Y453" s="53"/>
    </row>
    <row r="454" spans="16:25" s="26" customFormat="1" x14ac:dyDescent="0.2">
      <c r="P454" s="53"/>
      <c r="Q454" s="53"/>
      <c r="R454" s="53"/>
      <c r="S454" s="53"/>
      <c r="T454" s="53"/>
      <c r="U454" s="53"/>
      <c r="V454" s="53"/>
      <c r="W454" s="53"/>
      <c r="X454" s="53"/>
      <c r="Y454" s="53"/>
    </row>
    <row r="455" spans="16:25" s="26" customFormat="1" x14ac:dyDescent="0.2">
      <c r="P455" s="53"/>
      <c r="Q455" s="53"/>
      <c r="R455" s="53"/>
      <c r="S455" s="53"/>
      <c r="T455" s="53"/>
      <c r="U455" s="53"/>
      <c r="V455" s="53"/>
      <c r="W455" s="53"/>
      <c r="X455" s="53"/>
      <c r="Y455" s="53"/>
    </row>
    <row r="456" spans="16:25" s="26" customFormat="1" x14ac:dyDescent="0.2">
      <c r="P456" s="53"/>
      <c r="Q456" s="53"/>
      <c r="R456" s="53"/>
      <c r="S456" s="53"/>
      <c r="T456" s="53"/>
      <c r="U456" s="53"/>
      <c r="V456" s="53"/>
      <c r="W456" s="53"/>
      <c r="X456" s="53"/>
      <c r="Y456" s="53"/>
    </row>
    <row r="457" spans="16:25" s="26" customFormat="1" x14ac:dyDescent="0.2">
      <c r="P457" s="53"/>
      <c r="Q457" s="53"/>
      <c r="R457" s="53"/>
      <c r="S457" s="53"/>
      <c r="T457" s="53"/>
      <c r="U457" s="53"/>
      <c r="V457" s="53"/>
      <c r="W457" s="53"/>
      <c r="X457" s="53"/>
      <c r="Y457" s="53"/>
    </row>
    <row r="458" spans="16:25" s="26" customFormat="1" x14ac:dyDescent="0.2">
      <c r="P458" s="53"/>
      <c r="Q458" s="53"/>
      <c r="R458" s="53"/>
      <c r="S458" s="53"/>
      <c r="T458" s="53"/>
      <c r="U458" s="53"/>
      <c r="V458" s="53"/>
      <c r="W458" s="53"/>
      <c r="X458" s="53"/>
      <c r="Y458" s="53"/>
    </row>
    <row r="459" spans="16:25" s="26" customFormat="1" x14ac:dyDescent="0.2">
      <c r="P459" s="53"/>
      <c r="Q459" s="53"/>
      <c r="R459" s="53"/>
      <c r="S459" s="53"/>
      <c r="T459" s="53"/>
      <c r="U459" s="53"/>
      <c r="V459" s="53"/>
      <c r="W459" s="53"/>
      <c r="X459" s="53"/>
      <c r="Y459" s="53"/>
    </row>
    <row r="460" spans="16:25" s="26" customFormat="1" x14ac:dyDescent="0.2">
      <c r="P460" s="53"/>
      <c r="Q460" s="53"/>
      <c r="R460" s="53"/>
      <c r="S460" s="53"/>
      <c r="T460" s="53"/>
      <c r="U460" s="53"/>
      <c r="V460" s="53"/>
      <c r="W460" s="53"/>
      <c r="X460" s="53"/>
      <c r="Y460" s="53"/>
    </row>
    <row r="461" spans="16:25" s="26" customFormat="1" x14ac:dyDescent="0.2">
      <c r="P461" s="53"/>
      <c r="Q461" s="53"/>
      <c r="R461" s="53"/>
      <c r="S461" s="53"/>
      <c r="T461" s="53"/>
      <c r="U461" s="53"/>
      <c r="V461" s="53"/>
      <c r="W461" s="53"/>
      <c r="X461" s="53"/>
      <c r="Y461" s="53"/>
    </row>
    <row r="462" spans="16:25" s="26" customFormat="1" x14ac:dyDescent="0.2">
      <c r="P462" s="53"/>
      <c r="Q462" s="53"/>
      <c r="R462" s="53"/>
      <c r="S462" s="53"/>
      <c r="T462" s="53"/>
      <c r="U462" s="53"/>
      <c r="V462" s="53"/>
      <c r="W462" s="53"/>
      <c r="X462" s="53"/>
      <c r="Y462" s="53"/>
    </row>
    <row r="463" spans="16:25" s="26" customFormat="1" x14ac:dyDescent="0.2">
      <c r="P463" s="53"/>
      <c r="Q463" s="53"/>
      <c r="R463" s="53"/>
      <c r="S463" s="53"/>
      <c r="T463" s="53"/>
      <c r="U463" s="53"/>
      <c r="V463" s="53"/>
      <c r="W463" s="53"/>
      <c r="X463" s="53"/>
      <c r="Y463" s="53"/>
    </row>
    <row r="464" spans="16:25" s="26" customFormat="1" x14ac:dyDescent="0.2">
      <c r="P464" s="53"/>
      <c r="Q464" s="53"/>
      <c r="R464" s="53"/>
      <c r="S464" s="53"/>
      <c r="T464" s="53"/>
      <c r="U464" s="53"/>
      <c r="V464" s="53"/>
      <c r="W464" s="53"/>
      <c r="X464" s="53"/>
      <c r="Y464" s="53"/>
    </row>
    <row r="465" spans="16:25" s="26" customFormat="1" x14ac:dyDescent="0.2">
      <c r="P465" s="53"/>
      <c r="Q465" s="53"/>
      <c r="R465" s="53"/>
      <c r="S465" s="53"/>
      <c r="T465" s="53"/>
      <c r="U465" s="53"/>
      <c r="V465" s="53"/>
      <c r="W465" s="53"/>
      <c r="X465" s="53"/>
      <c r="Y465" s="53"/>
    </row>
    <row r="466" spans="16:25" s="26" customFormat="1" x14ac:dyDescent="0.2">
      <c r="P466" s="53"/>
      <c r="Q466" s="53"/>
      <c r="R466" s="53"/>
      <c r="S466" s="53"/>
      <c r="T466" s="53"/>
      <c r="U466" s="53"/>
      <c r="V466" s="53"/>
      <c r="W466" s="53"/>
      <c r="X466" s="53"/>
      <c r="Y466" s="53"/>
    </row>
    <row r="467" spans="16:25" s="26" customFormat="1" x14ac:dyDescent="0.2">
      <c r="P467" s="53"/>
      <c r="Q467" s="53"/>
      <c r="R467" s="53"/>
      <c r="S467" s="53"/>
      <c r="T467" s="53"/>
      <c r="U467" s="53"/>
      <c r="V467" s="53"/>
      <c r="W467" s="53"/>
      <c r="X467" s="53"/>
      <c r="Y467" s="53"/>
    </row>
    <row r="468" spans="16:25" s="26" customFormat="1" x14ac:dyDescent="0.2">
      <c r="P468" s="53"/>
      <c r="Q468" s="53"/>
      <c r="R468" s="53"/>
      <c r="S468" s="53"/>
      <c r="T468" s="53"/>
      <c r="U468" s="53"/>
      <c r="V468" s="53"/>
      <c r="W468" s="53"/>
      <c r="X468" s="53"/>
      <c r="Y468" s="53"/>
    </row>
    <row r="469" spans="16:25" s="26" customFormat="1" x14ac:dyDescent="0.2">
      <c r="P469" s="53"/>
      <c r="Q469" s="53"/>
      <c r="R469" s="53"/>
      <c r="S469" s="53"/>
      <c r="T469" s="53"/>
      <c r="U469" s="53"/>
      <c r="V469" s="53"/>
      <c r="W469" s="53"/>
      <c r="X469" s="53"/>
      <c r="Y469" s="53"/>
    </row>
    <row r="470" spans="16:25" s="26" customFormat="1" x14ac:dyDescent="0.2">
      <c r="P470" s="53"/>
      <c r="Q470" s="53"/>
      <c r="R470" s="53"/>
      <c r="S470" s="53"/>
      <c r="T470" s="53"/>
      <c r="U470" s="53"/>
      <c r="V470" s="53"/>
      <c r="W470" s="53"/>
      <c r="X470" s="53"/>
      <c r="Y470" s="53"/>
    </row>
    <row r="471" spans="16:25" s="26" customFormat="1" x14ac:dyDescent="0.2">
      <c r="P471" s="53"/>
      <c r="Q471" s="53"/>
      <c r="R471" s="53"/>
      <c r="S471" s="53"/>
      <c r="T471" s="53"/>
      <c r="U471" s="53"/>
      <c r="V471" s="53"/>
      <c r="W471" s="53"/>
      <c r="X471" s="53"/>
      <c r="Y471" s="53"/>
    </row>
    <row r="472" spans="16:25" s="26" customFormat="1" x14ac:dyDescent="0.2">
      <c r="P472" s="53"/>
      <c r="Q472" s="53"/>
      <c r="R472" s="53"/>
      <c r="S472" s="53"/>
      <c r="T472" s="53"/>
      <c r="U472" s="53"/>
      <c r="V472" s="53"/>
      <c r="W472" s="53"/>
      <c r="X472" s="53"/>
      <c r="Y472" s="53"/>
    </row>
    <row r="473" spans="16:25" s="26" customFormat="1" x14ac:dyDescent="0.2">
      <c r="P473" s="53"/>
      <c r="Q473" s="53"/>
      <c r="R473" s="53"/>
      <c r="S473" s="53"/>
      <c r="T473" s="53"/>
      <c r="U473" s="53"/>
      <c r="V473" s="53"/>
      <c r="W473" s="53"/>
      <c r="X473" s="53"/>
      <c r="Y473" s="53"/>
    </row>
    <row r="474" spans="16:25" s="26" customFormat="1" x14ac:dyDescent="0.2">
      <c r="P474" s="53"/>
      <c r="Q474" s="53"/>
      <c r="R474" s="53"/>
      <c r="S474" s="53"/>
      <c r="T474" s="53"/>
      <c r="U474" s="53"/>
      <c r="V474" s="53"/>
      <c r="W474" s="53"/>
      <c r="X474" s="53"/>
      <c r="Y474" s="53"/>
    </row>
    <row r="475" spans="16:25" s="26" customFormat="1" x14ac:dyDescent="0.2">
      <c r="P475" s="53"/>
      <c r="Q475" s="53"/>
      <c r="R475" s="53"/>
      <c r="S475" s="53"/>
      <c r="T475" s="53"/>
      <c r="U475" s="53"/>
      <c r="V475" s="53"/>
      <c r="W475" s="53"/>
      <c r="X475" s="53"/>
      <c r="Y475" s="53"/>
    </row>
    <row r="476" spans="16:25" s="26" customFormat="1" x14ac:dyDescent="0.2">
      <c r="P476" s="53"/>
      <c r="Q476" s="53"/>
      <c r="R476" s="53"/>
      <c r="S476" s="53"/>
      <c r="T476" s="53"/>
      <c r="U476" s="53"/>
      <c r="V476" s="53"/>
      <c r="W476" s="53"/>
      <c r="X476" s="53"/>
      <c r="Y476" s="53"/>
    </row>
    <row r="477" spans="16:25" s="26" customFormat="1" x14ac:dyDescent="0.2">
      <c r="P477" s="53"/>
      <c r="Q477" s="53"/>
      <c r="R477" s="53"/>
      <c r="S477" s="53"/>
      <c r="T477" s="53"/>
      <c r="U477" s="53"/>
      <c r="V477" s="53"/>
      <c r="W477" s="53"/>
      <c r="X477" s="53"/>
      <c r="Y477" s="53"/>
    </row>
    <row r="478" spans="16:25" s="26" customFormat="1" x14ac:dyDescent="0.2">
      <c r="P478" s="53"/>
      <c r="Q478" s="53"/>
      <c r="R478" s="53"/>
      <c r="S478" s="53"/>
      <c r="T478" s="53"/>
      <c r="U478" s="53"/>
      <c r="V478" s="53"/>
      <c r="W478" s="53"/>
      <c r="X478" s="53"/>
      <c r="Y478" s="53"/>
    </row>
    <row r="479" spans="16:25" s="26" customFormat="1" x14ac:dyDescent="0.2">
      <c r="P479" s="53"/>
      <c r="Q479" s="53"/>
      <c r="R479" s="53"/>
      <c r="S479" s="53"/>
      <c r="T479" s="53"/>
      <c r="U479" s="53"/>
      <c r="V479" s="53"/>
      <c r="W479" s="53"/>
      <c r="X479" s="53"/>
      <c r="Y479" s="53"/>
    </row>
    <row r="480" spans="16:25" s="26" customFormat="1" x14ac:dyDescent="0.2">
      <c r="P480" s="53"/>
      <c r="Q480" s="53"/>
      <c r="R480" s="53"/>
      <c r="S480" s="53"/>
      <c r="T480" s="53"/>
      <c r="U480" s="53"/>
      <c r="V480" s="53"/>
      <c r="W480" s="53"/>
      <c r="X480" s="53"/>
      <c r="Y480" s="53"/>
    </row>
    <row r="481" spans="16:25" s="26" customFormat="1" x14ac:dyDescent="0.2">
      <c r="P481" s="53"/>
      <c r="Q481" s="53"/>
      <c r="R481" s="53"/>
      <c r="S481" s="53"/>
      <c r="T481" s="53"/>
      <c r="U481" s="53"/>
      <c r="V481" s="53"/>
      <c r="W481" s="53"/>
      <c r="X481" s="53"/>
      <c r="Y481" s="53"/>
    </row>
    <row r="482" spans="16:25" s="26" customFormat="1" x14ac:dyDescent="0.2">
      <c r="P482" s="53"/>
      <c r="Q482" s="53"/>
      <c r="R482" s="53"/>
      <c r="S482" s="53"/>
      <c r="T482" s="53"/>
      <c r="U482" s="53"/>
      <c r="V482" s="53"/>
      <c r="W482" s="53"/>
      <c r="X482" s="53"/>
      <c r="Y482" s="53"/>
    </row>
    <row r="483" spans="16:25" s="26" customFormat="1" x14ac:dyDescent="0.2">
      <c r="P483" s="53"/>
      <c r="Q483" s="53"/>
      <c r="R483" s="53"/>
      <c r="S483" s="53"/>
      <c r="T483" s="53"/>
      <c r="U483" s="53"/>
      <c r="V483" s="53"/>
      <c r="W483" s="53"/>
      <c r="X483" s="53"/>
      <c r="Y483" s="53"/>
    </row>
    <row r="484" spans="16:25" s="26" customFormat="1" x14ac:dyDescent="0.2">
      <c r="P484" s="53"/>
      <c r="Q484" s="53"/>
      <c r="R484" s="53"/>
      <c r="S484" s="53"/>
      <c r="T484" s="53"/>
      <c r="U484" s="53"/>
      <c r="V484" s="53"/>
      <c r="W484" s="53"/>
      <c r="X484" s="53"/>
      <c r="Y484" s="53"/>
    </row>
    <row r="485" spans="16:25" s="26" customFormat="1" x14ac:dyDescent="0.2">
      <c r="P485" s="53"/>
      <c r="Q485" s="53"/>
      <c r="R485" s="53"/>
      <c r="S485" s="53"/>
      <c r="T485" s="53"/>
      <c r="U485" s="53"/>
      <c r="V485" s="53"/>
      <c r="W485" s="53"/>
      <c r="X485" s="53"/>
      <c r="Y485" s="53"/>
    </row>
    <row r="486" spans="16:25" s="26" customFormat="1" x14ac:dyDescent="0.2">
      <c r="P486" s="53"/>
      <c r="Q486" s="53"/>
      <c r="R486" s="53"/>
      <c r="S486" s="53"/>
      <c r="T486" s="53"/>
      <c r="U486" s="53"/>
      <c r="V486" s="53"/>
      <c r="W486" s="53"/>
      <c r="X486" s="53"/>
      <c r="Y486" s="53"/>
    </row>
    <row r="487" spans="16:25" s="26" customFormat="1" x14ac:dyDescent="0.2">
      <c r="P487" s="53"/>
      <c r="Q487" s="53"/>
      <c r="R487" s="53"/>
      <c r="S487" s="53"/>
      <c r="T487" s="53"/>
      <c r="U487" s="53"/>
      <c r="V487" s="53"/>
      <c r="W487" s="53"/>
      <c r="X487" s="53"/>
      <c r="Y487" s="53"/>
    </row>
    <row r="488" spans="16:25" s="26" customFormat="1" x14ac:dyDescent="0.2">
      <c r="P488" s="53"/>
      <c r="Q488" s="53"/>
      <c r="R488" s="53"/>
      <c r="S488" s="53"/>
      <c r="T488" s="53"/>
      <c r="U488" s="53"/>
      <c r="V488" s="53"/>
      <c r="W488" s="53"/>
      <c r="X488" s="53"/>
      <c r="Y488" s="53"/>
    </row>
    <row r="489" spans="16:25" s="26" customFormat="1" x14ac:dyDescent="0.2">
      <c r="P489" s="53"/>
      <c r="Q489" s="53"/>
      <c r="R489" s="53"/>
      <c r="S489" s="53"/>
      <c r="T489" s="53"/>
      <c r="U489" s="53"/>
      <c r="V489" s="53"/>
      <c r="W489" s="53"/>
      <c r="X489" s="53"/>
      <c r="Y489" s="53"/>
    </row>
    <row r="490" spans="16:25" s="26" customFormat="1" x14ac:dyDescent="0.2">
      <c r="P490" s="53"/>
      <c r="Q490" s="53"/>
      <c r="R490" s="53"/>
      <c r="S490" s="53"/>
      <c r="T490" s="53"/>
      <c r="U490" s="53"/>
      <c r="V490" s="53"/>
      <c r="W490" s="53"/>
      <c r="X490" s="53"/>
      <c r="Y490" s="53"/>
    </row>
    <row r="491" spans="16:25" s="26" customFormat="1" x14ac:dyDescent="0.2">
      <c r="P491" s="53"/>
      <c r="Q491" s="53"/>
      <c r="R491" s="53"/>
      <c r="S491" s="53"/>
      <c r="T491" s="53"/>
      <c r="U491" s="53"/>
      <c r="V491" s="53"/>
      <c r="W491" s="53"/>
      <c r="X491" s="53"/>
      <c r="Y491" s="53"/>
    </row>
    <row r="492" spans="16:25" s="26" customFormat="1" x14ac:dyDescent="0.2">
      <c r="P492" s="53"/>
      <c r="Q492" s="53"/>
      <c r="R492" s="53"/>
      <c r="S492" s="53"/>
      <c r="T492" s="53"/>
      <c r="U492" s="53"/>
      <c r="V492" s="53"/>
      <c r="W492" s="53"/>
      <c r="X492" s="53"/>
      <c r="Y492" s="53"/>
    </row>
    <row r="493" spans="16:25" s="26" customFormat="1" x14ac:dyDescent="0.2">
      <c r="P493" s="53"/>
      <c r="Q493" s="53"/>
      <c r="R493" s="53"/>
      <c r="S493" s="53"/>
      <c r="T493" s="53"/>
      <c r="U493" s="53"/>
      <c r="V493" s="53"/>
      <c r="W493" s="53"/>
      <c r="X493" s="53"/>
      <c r="Y493" s="53"/>
    </row>
    <row r="494" spans="16:25" s="26" customFormat="1" x14ac:dyDescent="0.2">
      <c r="P494" s="53"/>
      <c r="Q494" s="53"/>
      <c r="R494" s="53"/>
      <c r="S494" s="53"/>
      <c r="T494" s="53"/>
      <c r="U494" s="53"/>
      <c r="V494" s="53"/>
      <c r="W494" s="53"/>
      <c r="X494" s="53"/>
      <c r="Y494" s="53"/>
    </row>
    <row r="495" spans="16:25" s="26" customFormat="1" x14ac:dyDescent="0.2">
      <c r="P495" s="53"/>
      <c r="Q495" s="53"/>
      <c r="R495" s="53"/>
      <c r="S495" s="53"/>
      <c r="T495" s="53"/>
      <c r="U495" s="53"/>
      <c r="V495" s="53"/>
      <c r="W495" s="53"/>
      <c r="X495" s="53"/>
      <c r="Y495" s="53"/>
    </row>
  </sheetData>
  <mergeCells count="48">
    <mergeCell ref="A175:J175"/>
    <mergeCell ref="A176:J176"/>
    <mergeCell ref="A190:O190"/>
    <mergeCell ref="A139:G139"/>
    <mergeCell ref="A124:C124"/>
    <mergeCell ref="A112:C112"/>
    <mergeCell ref="A106:O106"/>
    <mergeCell ref="C133:I133"/>
    <mergeCell ref="C127:D127"/>
    <mergeCell ref="A132:I132"/>
    <mergeCell ref="A126:D126"/>
    <mergeCell ref="A1:O1"/>
    <mergeCell ref="A2:O2"/>
    <mergeCell ref="A3:O3"/>
    <mergeCell ref="B5:C5"/>
    <mergeCell ref="B6:C6"/>
    <mergeCell ref="B7:C7"/>
    <mergeCell ref="A97:C97"/>
    <mergeCell ref="A90:I90"/>
    <mergeCell ref="A171:C171"/>
    <mergeCell ref="A172:C172"/>
    <mergeCell ref="A146:O146"/>
    <mergeCell ref="A155:C155"/>
    <mergeCell ref="A163:C163"/>
    <mergeCell ref="A147:O147"/>
    <mergeCell ref="A148:O148"/>
    <mergeCell ref="B8:C8"/>
    <mergeCell ref="B9:C9"/>
    <mergeCell ref="A13:A14"/>
    <mergeCell ref="B13:B14"/>
    <mergeCell ref="C13:C14"/>
    <mergeCell ref="A84:O84"/>
    <mergeCell ref="A372:C372"/>
    <mergeCell ref="A271:C271"/>
    <mergeCell ref="A123:C123"/>
    <mergeCell ref="A205:O205"/>
    <mergeCell ref="A206:O206"/>
    <mergeCell ref="A210:B210"/>
    <mergeCell ref="A342:G342"/>
    <mergeCell ref="A371:C371"/>
    <mergeCell ref="A291:E291"/>
    <mergeCell ref="A306:E306"/>
    <mergeCell ref="A316:E316"/>
    <mergeCell ref="A322:E322"/>
    <mergeCell ref="A337:E337"/>
    <mergeCell ref="A339:E339"/>
    <mergeCell ref="A204:E204"/>
    <mergeCell ref="A174:J174"/>
  </mergeCells>
  <pageMargins left="0.70866141732283472" right="0.70866141732283472" top="0.74803149606299213" bottom="0.74803149606299213" header="0.31496062992125984" footer="0.31496062992125984"/>
  <pageSetup paperSize="9" scale="6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E30" sqref="E30"/>
    </sheetView>
  </sheetViews>
  <sheetFormatPr defaultRowHeight="15" x14ac:dyDescent="0.3"/>
  <cols>
    <col min="1" max="1" width="9.5703125" customWidth="1"/>
    <col min="2" max="2" width="15" bestFit="1" customWidth="1"/>
    <col min="3" max="3" width="15.85546875" bestFit="1" customWidth="1"/>
    <col min="4" max="5" width="16" bestFit="1" customWidth="1"/>
    <col min="6" max="6" width="15" bestFit="1" customWidth="1"/>
    <col min="7" max="7" width="16.5703125" bestFit="1" customWidth="1"/>
    <col min="8" max="8" width="17" bestFit="1" customWidth="1"/>
    <col min="9" max="10" width="16" bestFit="1" customWidth="1"/>
  </cols>
  <sheetData>
    <row r="1" spans="1:10" x14ac:dyDescent="0.3">
      <c r="A1" s="355" t="s">
        <v>482</v>
      </c>
    </row>
    <row r="2" spans="1:10" ht="15.75" thickBot="1" x14ac:dyDescent="0.35">
      <c r="A2" s="355" t="s">
        <v>419</v>
      </c>
    </row>
    <row r="3" spans="1:10" x14ac:dyDescent="0.3">
      <c r="A3" s="3"/>
      <c r="B3" s="4" t="s">
        <v>363</v>
      </c>
      <c r="C3" s="4" t="s">
        <v>46</v>
      </c>
      <c r="D3" s="4" t="s">
        <v>362</v>
      </c>
      <c r="E3" s="4" t="s">
        <v>361</v>
      </c>
      <c r="F3" s="4" t="s">
        <v>47</v>
      </c>
      <c r="G3" s="4" t="s">
        <v>48</v>
      </c>
      <c r="H3" s="4" t="s">
        <v>365</v>
      </c>
      <c r="I3" s="4" t="s">
        <v>364</v>
      </c>
      <c r="J3" s="2" t="s">
        <v>49</v>
      </c>
    </row>
    <row r="4" spans="1:10" x14ac:dyDescent="0.3">
      <c r="A4" s="6" t="s">
        <v>367</v>
      </c>
      <c r="B4" s="356">
        <v>6.5132352941176466</v>
      </c>
      <c r="C4" s="356">
        <v>75.538518518518543</v>
      </c>
      <c r="D4" s="356">
        <v>63.174074074074078</v>
      </c>
      <c r="E4" s="356">
        <v>180.65333333333342</v>
      </c>
      <c r="F4" s="356">
        <v>1.9495652173913045</v>
      </c>
      <c r="G4" s="356">
        <v>380.89264705882346</v>
      </c>
      <c r="H4" s="356">
        <v>1209.7558823529416</v>
      </c>
      <c r="I4" s="356">
        <v>6.5412213740457963</v>
      </c>
      <c r="J4" s="356">
        <v>229.75862068965526</v>
      </c>
    </row>
    <row r="5" spans="1:10" x14ac:dyDescent="0.3">
      <c r="A5" s="6" t="s">
        <v>368</v>
      </c>
      <c r="B5" s="356">
        <v>4.2440993788819901</v>
      </c>
      <c r="C5" s="356">
        <v>68.09503105590062</v>
      </c>
      <c r="D5" s="356">
        <v>52.402484472049665</v>
      </c>
      <c r="E5" s="356">
        <v>158.45403726708082</v>
      </c>
      <c r="F5" s="356">
        <v>1.8373780487804869</v>
      </c>
      <c r="G5" s="356">
        <v>353.54534161490682</v>
      </c>
      <c r="H5" s="356">
        <v>1147.391304347826</v>
      </c>
      <c r="I5" s="356">
        <v>8.4670807453416117</v>
      </c>
      <c r="J5" s="356">
        <v>134.99464285714285</v>
      </c>
    </row>
    <row r="6" spans="1:10" x14ac:dyDescent="0.3">
      <c r="A6" s="6" t="s">
        <v>369</v>
      </c>
      <c r="B6" s="356">
        <v>4.0472049689440999</v>
      </c>
      <c r="C6" s="356">
        <v>29.89254658385094</v>
      </c>
      <c r="D6" s="356">
        <v>37.236645962732936</v>
      </c>
      <c r="E6" s="356">
        <v>84.34658385093168</v>
      </c>
      <c r="F6" s="356">
        <v>1.1445454545454548</v>
      </c>
      <c r="G6" s="356">
        <v>175.15093167701855</v>
      </c>
      <c r="H6" s="356">
        <v>962.07267080745362</v>
      </c>
      <c r="I6" s="356">
        <v>15.511180124223594</v>
      </c>
      <c r="J6" s="356">
        <v>80.194642857142824</v>
      </c>
    </row>
    <row r="7" spans="1:10" x14ac:dyDescent="0.3">
      <c r="A7" s="6" t="s">
        <v>370</v>
      </c>
      <c r="B7" s="356">
        <v>3.6424999999999996</v>
      </c>
      <c r="C7" s="356">
        <v>11.199375</v>
      </c>
      <c r="D7" s="356">
        <v>36.178749999999994</v>
      </c>
      <c r="E7" s="356">
        <v>54.606874999999988</v>
      </c>
      <c r="F7" s="356">
        <v>0.82469512195121952</v>
      </c>
      <c r="G7" s="356">
        <v>133.22625000000002</v>
      </c>
      <c r="H7" s="356">
        <v>950.80750000000023</v>
      </c>
      <c r="I7" s="356">
        <v>18.139375000000008</v>
      </c>
      <c r="J7" s="356">
        <v>61.99761904761904</v>
      </c>
    </row>
    <row r="8" spans="1:10" x14ac:dyDescent="0.3">
      <c r="A8" s="6" t="s">
        <v>371</v>
      </c>
      <c r="B8" s="356">
        <v>3.9768749999999984</v>
      </c>
      <c r="C8" s="356">
        <v>22.155624999999997</v>
      </c>
      <c r="D8" s="356">
        <v>38.545283018867948</v>
      </c>
      <c r="E8" s="356">
        <v>74.038125000000008</v>
      </c>
      <c r="F8" s="356">
        <v>1.1648466257668715</v>
      </c>
      <c r="G8" s="356">
        <v>187.426875</v>
      </c>
      <c r="H8" s="356">
        <v>974.7618749999998</v>
      </c>
      <c r="I8" s="356">
        <v>19.036249999999995</v>
      </c>
      <c r="J8" s="356">
        <v>74.988690476190484</v>
      </c>
    </row>
    <row r="9" spans="1:10" x14ac:dyDescent="0.3">
      <c r="A9" s="6" t="s">
        <v>372</v>
      </c>
      <c r="B9" s="356">
        <v>1.020125786163522</v>
      </c>
      <c r="C9" s="356">
        <v>18.896874999999994</v>
      </c>
      <c r="D9" s="356">
        <v>40.067500000000017</v>
      </c>
      <c r="E9" s="356">
        <v>69.147500000000008</v>
      </c>
      <c r="F9" s="356">
        <v>0.78018404907975469</v>
      </c>
      <c r="G9" s="356">
        <v>133.92312500000003</v>
      </c>
      <c r="H9" s="356">
        <v>958.19374999999945</v>
      </c>
      <c r="I9" s="356">
        <v>19.489999999999995</v>
      </c>
      <c r="J9" s="356">
        <v>65.518452380952368</v>
      </c>
    </row>
    <row r="10" spans="1:10" x14ac:dyDescent="0.3">
      <c r="A10" s="6" t="s">
        <v>373</v>
      </c>
      <c r="B10" s="356">
        <v>0.52360248447205016</v>
      </c>
      <c r="C10" s="356">
        <v>16.77812500000001</v>
      </c>
      <c r="D10" s="356">
        <v>42.238125000000004</v>
      </c>
      <c r="E10" s="356">
        <v>68.011250000000004</v>
      </c>
      <c r="F10" s="356">
        <v>0.72682926829268324</v>
      </c>
      <c r="G10" s="356">
        <v>138.68312499999999</v>
      </c>
      <c r="H10" s="356">
        <v>989.6075000000003</v>
      </c>
      <c r="I10" s="356">
        <v>20.284472049689441</v>
      </c>
      <c r="J10" s="356">
        <v>69.648214285714218</v>
      </c>
    </row>
    <row r="11" spans="1:10" x14ac:dyDescent="0.3">
      <c r="A11" s="6" t="s">
        <v>374</v>
      </c>
      <c r="B11" s="356">
        <v>1.8643749999999994</v>
      </c>
      <c r="C11" s="356">
        <v>26.981250000000017</v>
      </c>
      <c r="D11" s="356">
        <v>48.465000000000018</v>
      </c>
      <c r="E11" s="356">
        <v>90.934375000000017</v>
      </c>
      <c r="F11" s="356">
        <v>1.1096951219512183</v>
      </c>
      <c r="G11" s="356">
        <v>184.12437500000001</v>
      </c>
      <c r="H11" s="356">
        <v>1034.5274999999999</v>
      </c>
      <c r="I11" s="356">
        <v>18.579775280898879</v>
      </c>
      <c r="J11" s="356">
        <v>101.26927710843374</v>
      </c>
    </row>
    <row r="12" spans="1:10" x14ac:dyDescent="0.3">
      <c r="A12" s="6" t="s">
        <v>375</v>
      </c>
      <c r="B12" s="356">
        <v>2.7621118012422352</v>
      </c>
      <c r="C12" s="356">
        <v>23.270807453416133</v>
      </c>
      <c r="D12" s="356">
        <v>42.820496894409949</v>
      </c>
      <c r="E12" s="356">
        <v>79.837267080745363</v>
      </c>
      <c r="F12" s="356">
        <v>0.90231707317073251</v>
      </c>
      <c r="G12" s="356">
        <v>167.71366459627328</v>
      </c>
      <c r="H12" s="356">
        <v>989.18571428571443</v>
      </c>
      <c r="I12" s="356">
        <v>25.039622641509435</v>
      </c>
      <c r="J12" s="356">
        <v>87.874850299401189</v>
      </c>
    </row>
    <row r="13" spans="1:10" x14ac:dyDescent="0.3">
      <c r="A13" s="6" t="s">
        <v>376</v>
      </c>
      <c r="B13" s="356">
        <v>2.0312500000000009</v>
      </c>
      <c r="C13" s="356">
        <v>16.033125000000013</v>
      </c>
      <c r="D13" s="356">
        <v>35.648125000000014</v>
      </c>
      <c r="E13" s="356">
        <v>61.376874999999998</v>
      </c>
      <c r="F13" s="356">
        <v>0.77262195121951227</v>
      </c>
      <c r="G13" s="356">
        <v>150.45687499999997</v>
      </c>
      <c r="H13" s="356">
        <v>951.38937500000031</v>
      </c>
      <c r="I13" s="356">
        <v>18.115625000000005</v>
      </c>
      <c r="J13" s="356">
        <v>71.300595238095227</v>
      </c>
    </row>
    <row r="14" spans="1:10" x14ac:dyDescent="0.3">
      <c r="A14" s="6" t="s">
        <v>377</v>
      </c>
      <c r="B14" s="356">
        <v>1.7115942028985511</v>
      </c>
      <c r="C14" s="356">
        <v>8.0893750000000004</v>
      </c>
      <c r="D14" s="356">
        <v>27.164375</v>
      </c>
      <c r="E14" s="356">
        <v>40.75500000000001</v>
      </c>
      <c r="F14" s="356">
        <v>0.78106382978723354</v>
      </c>
      <c r="G14" s="356">
        <v>87.161249999999967</v>
      </c>
      <c r="H14" s="356">
        <v>908.59749999999985</v>
      </c>
      <c r="I14" s="356">
        <v>26</v>
      </c>
      <c r="J14" s="356">
        <v>42.273809523809533</v>
      </c>
    </row>
    <row r="15" spans="1:10" x14ac:dyDescent="0.3">
      <c r="A15" s="6" t="s">
        <v>378</v>
      </c>
      <c r="B15" s="356" t="s">
        <v>50</v>
      </c>
      <c r="C15" s="356">
        <v>14.216981132075471</v>
      </c>
      <c r="D15" s="356">
        <v>37.268553459119502</v>
      </c>
      <c r="E15" s="356">
        <v>59.927672955974877</v>
      </c>
      <c r="F15" s="356">
        <v>0.77711538461538443</v>
      </c>
      <c r="G15" s="356">
        <v>126.18687499999992</v>
      </c>
      <c r="H15" s="356">
        <v>996.64687500000002</v>
      </c>
      <c r="I15" s="356" t="s">
        <v>50</v>
      </c>
      <c r="J15" s="356">
        <v>58.194610778443092</v>
      </c>
    </row>
    <row r="16" spans="1:10" x14ac:dyDescent="0.3">
      <c r="A16" s="6" t="s">
        <v>379</v>
      </c>
      <c r="B16" s="356" t="s">
        <v>50</v>
      </c>
      <c r="C16" s="357">
        <v>7.0781249999999973</v>
      </c>
      <c r="D16" s="357">
        <v>26.289375000000017</v>
      </c>
      <c r="E16" s="357">
        <v>36.986250000000027</v>
      </c>
      <c r="F16" s="357">
        <v>0.54428571428571415</v>
      </c>
      <c r="G16" s="357">
        <v>99.963124999999948</v>
      </c>
      <c r="H16" s="357">
        <v>923.81624999999963</v>
      </c>
      <c r="I16" s="357">
        <v>53.53711340206187</v>
      </c>
      <c r="J16" s="357">
        <v>41.081325301204814</v>
      </c>
    </row>
    <row r="17" spans="1:10" x14ac:dyDescent="0.3">
      <c r="A17" s="6" t="s">
        <v>380</v>
      </c>
      <c r="B17" s="358">
        <v>3.8081967213114738</v>
      </c>
      <c r="C17" s="358">
        <v>6.4037735849056601</v>
      </c>
      <c r="D17" s="358">
        <v>22.187421383647806</v>
      </c>
      <c r="E17" s="358">
        <v>31.958490566037728</v>
      </c>
      <c r="F17" s="358">
        <v>0.56668711656441717</v>
      </c>
      <c r="G17" s="358">
        <v>75.766666666666652</v>
      </c>
      <c r="H17" s="358">
        <v>937.11383647798766</v>
      </c>
      <c r="I17" s="358">
        <v>73.628749999999982</v>
      </c>
      <c r="J17" s="358">
        <v>31.477976190476191</v>
      </c>
    </row>
    <row r="18" spans="1:10" x14ac:dyDescent="0.3">
      <c r="A18" s="6" t="s">
        <v>381</v>
      </c>
      <c r="B18" s="358">
        <v>4.96875</v>
      </c>
      <c r="C18" s="358">
        <v>6.1577639751552811</v>
      </c>
      <c r="D18" s="358">
        <v>26.608749999999997</v>
      </c>
      <c r="E18" s="358">
        <v>35.966459627329186</v>
      </c>
      <c r="F18" s="358">
        <v>0.37804878048780516</v>
      </c>
      <c r="G18" s="358">
        <v>101.64312500000003</v>
      </c>
      <c r="H18" s="358">
        <v>961.74125000000004</v>
      </c>
      <c r="I18" s="358">
        <v>62.993750000000013</v>
      </c>
      <c r="J18" s="358">
        <v>37.772023809523802</v>
      </c>
    </row>
    <row r="19" spans="1:10" x14ac:dyDescent="0.3">
      <c r="A19" s="6" t="s">
        <v>382</v>
      </c>
      <c r="B19" s="358">
        <v>5.3217391304347847</v>
      </c>
      <c r="C19" s="358">
        <v>7.3416149068322953</v>
      </c>
      <c r="D19" s="358">
        <v>28.848447204968934</v>
      </c>
      <c r="E19" s="358">
        <v>40.091304347826082</v>
      </c>
      <c r="F19" s="358">
        <v>0.19055555555555576</v>
      </c>
      <c r="G19" s="358">
        <v>142.33333333333326</v>
      </c>
      <c r="H19" s="358">
        <v>1105.7999999999997</v>
      </c>
      <c r="I19" s="358">
        <v>47.435624999999995</v>
      </c>
      <c r="J19" s="358">
        <v>44.130952380952372</v>
      </c>
    </row>
    <row r="20" spans="1:10" x14ac:dyDescent="0.3">
      <c r="A20" s="6" t="s">
        <v>383</v>
      </c>
      <c r="B20" s="358">
        <v>5.691304347826085</v>
      </c>
      <c r="C20" s="358">
        <v>7.1906249999999989</v>
      </c>
      <c r="D20" s="358">
        <v>28.651249999999994</v>
      </c>
      <c r="E20" s="358">
        <v>39.904999999999987</v>
      </c>
      <c r="F20" s="358">
        <v>0.33445121951219503</v>
      </c>
      <c r="G20" s="358">
        <v>126.940625</v>
      </c>
      <c r="H20" s="358">
        <v>1044.4887500000002</v>
      </c>
      <c r="I20" s="358">
        <v>41.386335403726711</v>
      </c>
      <c r="J20" s="358">
        <v>37.802976190476208</v>
      </c>
    </row>
    <row r="21" spans="1:10" x14ac:dyDescent="0.3">
      <c r="A21" s="6" t="s">
        <v>384</v>
      </c>
      <c r="B21" s="358">
        <v>5.7318750000000005</v>
      </c>
      <c r="C21" s="358">
        <v>10.51055900621118</v>
      </c>
      <c r="D21" s="358">
        <v>31.304968944099393</v>
      </c>
      <c r="E21" s="358">
        <v>47.768944099378899</v>
      </c>
      <c r="F21" s="358">
        <v>0.45329268292682928</v>
      </c>
      <c r="G21" s="358">
        <v>167.76956521739132</v>
      </c>
      <c r="H21" s="358">
        <v>1035.6614906832299</v>
      </c>
      <c r="I21" s="358">
        <v>42.880124223602486</v>
      </c>
      <c r="J21" s="358">
        <v>41.327380952380977</v>
      </c>
    </row>
    <row r="22" spans="1:10" x14ac:dyDescent="0.3">
      <c r="A22" s="6" t="s">
        <v>385</v>
      </c>
      <c r="B22" s="358">
        <v>5.6354037267080752</v>
      </c>
      <c r="C22" s="358">
        <v>5.2236024844720506</v>
      </c>
      <c r="D22" s="358">
        <v>16.814906832298153</v>
      </c>
      <c r="E22" s="358">
        <v>24.911801242236031</v>
      </c>
      <c r="F22" s="358">
        <v>9.0426829268292749E-2</v>
      </c>
      <c r="G22" s="358">
        <v>92.057142857142864</v>
      </c>
      <c r="H22" s="358">
        <v>935.69285714285729</v>
      </c>
      <c r="I22" s="358">
        <v>59.102531645569599</v>
      </c>
      <c r="J22" s="358">
        <v>30.224675324675349</v>
      </c>
    </row>
    <row r="23" spans="1:10" x14ac:dyDescent="0.3">
      <c r="A23" s="6" t="s">
        <v>386</v>
      </c>
      <c r="B23" s="358">
        <v>5.8559006211180078</v>
      </c>
      <c r="C23" s="358">
        <v>5.5006211180124209</v>
      </c>
      <c r="D23" s="358">
        <v>20.424844720496896</v>
      </c>
      <c r="E23" s="358">
        <v>29.057763975155282</v>
      </c>
      <c r="F23" s="358">
        <v>6.8711656441717756E-2</v>
      </c>
      <c r="G23" s="358">
        <v>114.75833333333331</v>
      </c>
      <c r="H23" s="358">
        <v>950.15972222222206</v>
      </c>
      <c r="I23" s="358">
        <v>57.76107784431138</v>
      </c>
      <c r="J23" s="358">
        <v>26.114880952380947</v>
      </c>
    </row>
    <row r="24" spans="1:10" x14ac:dyDescent="0.3">
      <c r="A24" s="6" t="s">
        <v>387</v>
      </c>
      <c r="B24" s="358">
        <v>5.7168749999999973</v>
      </c>
      <c r="C24" s="358">
        <v>4.7006249999999996</v>
      </c>
      <c r="D24" s="358">
        <v>14.111249999999995</v>
      </c>
      <c r="E24" s="358">
        <v>21.691874999999992</v>
      </c>
      <c r="F24" s="358">
        <v>3.5182926829268213E-2</v>
      </c>
      <c r="G24" s="358">
        <v>77.313124999999957</v>
      </c>
      <c r="H24" s="358">
        <v>926.17499999999893</v>
      </c>
      <c r="I24" s="358">
        <v>63.88750000000001</v>
      </c>
      <c r="J24" s="358">
        <v>21.255357142857143</v>
      </c>
    </row>
    <row r="25" spans="1:10" x14ac:dyDescent="0.3">
      <c r="A25" s="6" t="s">
        <v>388</v>
      </c>
      <c r="B25" s="358">
        <v>5.6130434782608702</v>
      </c>
      <c r="C25" s="358">
        <v>5.6763975155279534</v>
      </c>
      <c r="D25" s="358">
        <v>19.415527950310544</v>
      </c>
      <c r="E25" s="358">
        <v>28.656521739130433</v>
      </c>
      <c r="F25" s="358">
        <v>2.2484848484848476E-2</v>
      </c>
      <c r="G25" s="358">
        <v>90.863975155279562</v>
      </c>
      <c r="H25" s="358">
        <v>970.94037267080762</v>
      </c>
      <c r="I25" s="358">
        <v>57.211904761904783</v>
      </c>
      <c r="J25" s="358">
        <v>23.122619047619036</v>
      </c>
    </row>
    <row r="26" spans="1:10" x14ac:dyDescent="0.3">
      <c r="A26" s="6" t="s">
        <v>389</v>
      </c>
      <c r="B26" s="358">
        <v>5.6202702702702698</v>
      </c>
      <c r="C26" s="358">
        <v>5.275675675675676</v>
      </c>
      <c r="D26" s="358">
        <v>26.313513513513513</v>
      </c>
      <c r="E26" s="358">
        <v>35.122972972972981</v>
      </c>
      <c r="F26" s="358">
        <v>2.0933333333333345E-2</v>
      </c>
      <c r="G26" s="358">
        <v>136.33378378378379</v>
      </c>
      <c r="H26" s="358">
        <v>984.15810810810831</v>
      </c>
      <c r="I26" s="358">
        <v>54.676923076923089</v>
      </c>
      <c r="J26" s="358">
        <v>33.437179487179499</v>
      </c>
    </row>
    <row r="27" spans="1:10" x14ac:dyDescent="0.3">
      <c r="A27" s="6" t="s">
        <v>390</v>
      </c>
      <c r="B27" s="358">
        <v>5.6749999999999989</v>
      </c>
      <c r="C27" s="358">
        <v>4.5312500000000009</v>
      </c>
      <c r="D27" s="358">
        <v>19.593750000000004</v>
      </c>
      <c r="E27" s="358">
        <v>27.182499999999987</v>
      </c>
      <c r="F27" s="358">
        <v>1.2545454545454544E-2</v>
      </c>
      <c r="G27" s="358">
        <v>125.20562499999998</v>
      </c>
      <c r="H27" s="358">
        <v>985.9000000000002</v>
      </c>
      <c r="I27" s="358">
        <v>76.226785714285711</v>
      </c>
      <c r="J27" s="358">
        <v>30.574404761904766</v>
      </c>
    </row>
    <row r="28" spans="1:10" x14ac:dyDescent="0.3">
      <c r="A28" s="6" t="s">
        <v>391</v>
      </c>
      <c r="B28" s="359">
        <v>5.8565217391304376</v>
      </c>
      <c r="C28" s="359">
        <v>4.3937888198757786</v>
      </c>
      <c r="D28" s="359">
        <v>20.577639751552802</v>
      </c>
      <c r="E28" s="359">
        <v>28.113664596273303</v>
      </c>
      <c r="F28" s="359">
        <v>0.19198717948717944</v>
      </c>
      <c r="G28" s="359">
        <v>179.73291925465838</v>
      </c>
      <c r="H28" s="359">
        <v>999.5354037267083</v>
      </c>
      <c r="I28" s="359">
        <v>77.861904761904739</v>
      </c>
      <c r="J28" s="359">
        <v>37.910714285714278</v>
      </c>
    </row>
    <row r="29" spans="1:10" x14ac:dyDescent="0.3">
      <c r="A29" s="6" t="s">
        <v>392</v>
      </c>
      <c r="B29" s="357">
        <v>5.4223602484472053</v>
      </c>
      <c r="C29" s="357">
        <v>3.6714285714285695</v>
      </c>
      <c r="D29" s="357">
        <v>13.090062111801245</v>
      </c>
      <c r="E29" s="357">
        <v>19.463354037267091</v>
      </c>
      <c r="F29" s="357">
        <v>4.5365853658536515E-2</v>
      </c>
      <c r="G29" s="357">
        <v>96.888188976377961</v>
      </c>
      <c r="H29" s="357">
        <v>920.95984251968537</v>
      </c>
      <c r="I29" s="357">
        <v>87.566666666666691</v>
      </c>
      <c r="J29" s="357">
        <v>23.468452380952389</v>
      </c>
    </row>
    <row r="30" spans="1:10" x14ac:dyDescent="0.3">
      <c r="A30" s="6" t="s">
        <v>393</v>
      </c>
      <c r="B30" s="357">
        <v>5.2931250000000016</v>
      </c>
      <c r="C30" s="357">
        <v>4.9925000000000006</v>
      </c>
      <c r="D30" s="357">
        <v>23.247499999999999</v>
      </c>
      <c r="E30" s="357">
        <v>31.94437499999998</v>
      </c>
      <c r="F30" s="357">
        <v>9.2363636363636273E-2</v>
      </c>
      <c r="G30" s="357">
        <v>154.77562500000005</v>
      </c>
      <c r="H30" s="357">
        <v>1029.3574999999996</v>
      </c>
      <c r="I30" s="357">
        <v>83.544642857142904</v>
      </c>
      <c r="J30" s="357">
        <v>35.889285714285727</v>
      </c>
    </row>
    <row r="31" spans="1:10" x14ac:dyDescent="0.3">
      <c r="A31" s="6" t="s">
        <v>394</v>
      </c>
      <c r="B31" s="357">
        <v>4.7919254658385082</v>
      </c>
      <c r="C31" s="357">
        <v>4.4826086956521731</v>
      </c>
      <c r="D31" s="357">
        <v>17.737267080745337</v>
      </c>
      <c r="E31" s="357">
        <v>25.384472049689439</v>
      </c>
      <c r="F31" s="357">
        <v>5.8201438848920838E-2</v>
      </c>
      <c r="G31" s="357">
        <v>192.15</v>
      </c>
      <c r="H31" s="357">
        <v>1244.55</v>
      </c>
      <c r="I31" s="357">
        <v>36.984337349397599</v>
      </c>
      <c r="J31" s="357">
        <v>40.674404761904775</v>
      </c>
    </row>
    <row r="32" spans="1:10" x14ac:dyDescent="0.3">
      <c r="A32" s="6" t="s">
        <v>395</v>
      </c>
      <c r="B32" s="356">
        <v>5.586956521739129</v>
      </c>
      <c r="C32" s="356">
        <v>3.8968944099378882</v>
      </c>
      <c r="D32" s="356">
        <v>16.783850931677016</v>
      </c>
      <c r="E32" s="356">
        <v>23.421739130434794</v>
      </c>
      <c r="F32" s="356">
        <v>0.17121212121212123</v>
      </c>
      <c r="G32" s="356" t="s">
        <v>50</v>
      </c>
      <c r="H32" s="356" t="s">
        <v>50</v>
      </c>
      <c r="I32" s="356">
        <v>50.845238095238095</v>
      </c>
      <c r="J32" s="356">
        <v>35.074999999999996</v>
      </c>
    </row>
    <row r="33" spans="1:10" x14ac:dyDescent="0.3">
      <c r="A33" s="6" t="s">
        <v>396</v>
      </c>
      <c r="B33" s="356">
        <v>5.2136645962732935</v>
      </c>
      <c r="C33" s="356">
        <v>4.1229813664596255</v>
      </c>
      <c r="D33" s="356">
        <v>15.660869565217386</v>
      </c>
      <c r="E33" s="356">
        <v>22.598757763975161</v>
      </c>
      <c r="F33" s="356">
        <v>0.23719512195121956</v>
      </c>
      <c r="G33" s="356" t="s">
        <v>50</v>
      </c>
      <c r="H33" s="356" t="s">
        <v>50</v>
      </c>
      <c r="I33" s="356">
        <v>43.021428571428551</v>
      </c>
      <c r="J33" s="356">
        <v>43.979761904761908</v>
      </c>
    </row>
    <row r="34" spans="1:10" x14ac:dyDescent="0.3">
      <c r="A34" s="6" t="s">
        <v>397</v>
      </c>
      <c r="B34" s="356">
        <v>5.8119496855345938</v>
      </c>
      <c r="C34" s="356">
        <v>4.5421383647798752</v>
      </c>
      <c r="D34" s="356">
        <v>20.847798742138359</v>
      </c>
      <c r="E34" s="356">
        <v>28.686163522012574</v>
      </c>
      <c r="F34" s="356">
        <v>0.35774390243902437</v>
      </c>
      <c r="G34" s="356">
        <v>228.66133333333332</v>
      </c>
      <c r="H34" s="356">
        <v>991.07066666666685</v>
      </c>
      <c r="I34" s="356">
        <v>49.079640718562857</v>
      </c>
      <c r="J34" s="356">
        <v>33.060479041916167</v>
      </c>
    </row>
    <row r="35" spans="1:10" x14ac:dyDescent="0.3">
      <c r="A35" s="6" t="s">
        <v>398</v>
      </c>
      <c r="B35" s="356">
        <v>5.1683870967741958</v>
      </c>
      <c r="C35" s="356">
        <v>4.0322580645161272</v>
      </c>
      <c r="D35" s="356">
        <v>21.256129032258077</v>
      </c>
      <c r="E35" s="356">
        <v>28.367096774193541</v>
      </c>
      <c r="F35" s="356">
        <v>0.43435064935064915</v>
      </c>
      <c r="G35" s="356">
        <v>210.20849673202616</v>
      </c>
      <c r="H35" s="356">
        <v>994.3522875816991</v>
      </c>
      <c r="I35" s="356">
        <v>49.696363636363643</v>
      </c>
      <c r="J35" s="356">
        <v>40.054761904761911</v>
      </c>
    </row>
    <row r="36" spans="1:10" x14ac:dyDescent="0.3">
      <c r="A36" s="6" t="s">
        <v>399</v>
      </c>
      <c r="B36" s="356">
        <v>5.6335403726708062</v>
      </c>
      <c r="C36" s="356">
        <v>3.0919254658385094</v>
      </c>
      <c r="D36" s="356">
        <v>12.855279503105592</v>
      </c>
      <c r="E36" s="356">
        <v>18.501863354037276</v>
      </c>
      <c r="F36" s="356">
        <v>0.36432926829268303</v>
      </c>
      <c r="G36" s="356">
        <v>164.17701863354034</v>
      </c>
      <c r="H36" s="356">
        <v>926.81366459627361</v>
      </c>
      <c r="I36" s="356">
        <v>58.742857142857147</v>
      </c>
      <c r="J36" s="356">
        <v>33.395238095238078</v>
      </c>
    </row>
    <row r="37" spans="1:10" x14ac:dyDescent="0.3">
      <c r="A37" s="6" t="s">
        <v>400</v>
      </c>
      <c r="B37" s="356">
        <v>5.2462499999999999</v>
      </c>
      <c r="C37" s="356">
        <v>3.538125</v>
      </c>
      <c r="D37" s="356">
        <v>14.390625</v>
      </c>
      <c r="E37" s="356">
        <v>20.679999999999996</v>
      </c>
      <c r="F37" s="356">
        <v>0.34602484472049688</v>
      </c>
      <c r="G37" s="356">
        <v>96.695624999999993</v>
      </c>
      <c r="H37" s="356">
        <v>942.69937499999958</v>
      </c>
      <c r="I37" s="356">
        <v>51.647023809523816</v>
      </c>
      <c r="J37" s="356">
        <v>34.793452380952374</v>
      </c>
    </row>
    <row r="38" spans="1:10" x14ac:dyDescent="0.3">
      <c r="A38" s="6" t="s">
        <v>401</v>
      </c>
      <c r="B38" s="356">
        <v>5.0490683229813653</v>
      </c>
      <c r="C38" s="356">
        <v>5.6223602484472028</v>
      </c>
      <c r="D38" s="356">
        <v>21.248447204968954</v>
      </c>
      <c r="E38" s="356">
        <v>30.691304347826094</v>
      </c>
      <c r="F38" s="356">
        <v>0.2788271604938275</v>
      </c>
      <c r="G38" s="356">
        <v>72.283850931677037</v>
      </c>
      <c r="H38" s="356">
        <v>978.82608695652209</v>
      </c>
      <c r="I38" s="356">
        <v>42.630357142857164</v>
      </c>
      <c r="J38" s="356">
        <v>29.535119047619045</v>
      </c>
    </row>
    <row r="39" spans="1:10" x14ac:dyDescent="0.3">
      <c r="A39" s="6" t="s">
        <v>402</v>
      </c>
      <c r="B39" s="356">
        <v>4.9137499999999967</v>
      </c>
      <c r="C39" s="356">
        <v>9.1490566037735963</v>
      </c>
      <c r="D39" s="356">
        <v>26.81823899371069</v>
      </c>
      <c r="E39" s="356">
        <v>33.20943396226415</v>
      </c>
      <c r="F39" s="356">
        <v>0.27490797546012258</v>
      </c>
      <c r="G39" s="356">
        <v>83.049056603773579</v>
      </c>
      <c r="H39" s="356">
        <v>993.45849056603788</v>
      </c>
      <c r="I39" s="356">
        <v>46.158333333333324</v>
      </c>
      <c r="J39" s="356">
        <v>33.09285714285712</v>
      </c>
    </row>
    <row r="40" spans="1:10" x14ac:dyDescent="0.3">
      <c r="A40" s="6" t="s">
        <v>403</v>
      </c>
      <c r="B40" s="356">
        <v>5.0043749999999996</v>
      </c>
      <c r="C40" s="356">
        <v>10.055625000000001</v>
      </c>
      <c r="D40" s="356">
        <v>25.001249999999988</v>
      </c>
      <c r="E40" s="356">
        <v>32.203749999999999</v>
      </c>
      <c r="F40" s="356">
        <v>0.29018292682926827</v>
      </c>
      <c r="G40" s="356">
        <v>85.248125000000002</v>
      </c>
      <c r="H40" s="356">
        <v>962.85062500000026</v>
      </c>
      <c r="I40" s="356">
        <v>39.145238095238106</v>
      </c>
      <c r="J40" s="356">
        <v>26.960714285714282</v>
      </c>
    </row>
    <row r="41" spans="1:10" x14ac:dyDescent="0.3">
      <c r="A41" s="6" t="s">
        <v>404</v>
      </c>
      <c r="B41" s="356">
        <v>4.6279503105590081</v>
      </c>
      <c r="C41" s="356">
        <v>12.240372670807457</v>
      </c>
      <c r="D41" s="356">
        <v>24.039751552795032</v>
      </c>
      <c r="E41" s="356">
        <v>34.672049689440996</v>
      </c>
      <c r="F41" s="356">
        <v>0.33545454545454551</v>
      </c>
      <c r="G41" s="356">
        <v>78.836645962732902</v>
      </c>
      <c r="H41" s="356">
        <v>968.69316770186344</v>
      </c>
      <c r="I41" s="356">
        <v>38.49285714285714</v>
      </c>
      <c r="J41" s="356">
        <v>26.223214285714302</v>
      </c>
    </row>
    <row r="42" spans="1:10" x14ac:dyDescent="0.3">
      <c r="A42" s="6" t="s">
        <v>405</v>
      </c>
      <c r="B42" s="356">
        <v>4.5310559006211193</v>
      </c>
      <c r="C42" s="356">
        <v>13.518633540372669</v>
      </c>
      <c r="D42" s="356">
        <v>33.770807453416147</v>
      </c>
      <c r="E42" s="356">
        <v>46.442857142857157</v>
      </c>
      <c r="F42" s="356">
        <v>0.42432926829268319</v>
      </c>
      <c r="G42" s="356">
        <v>115.89130434782604</v>
      </c>
      <c r="H42" s="356">
        <v>983.44037267080762</v>
      </c>
      <c r="I42" s="356">
        <v>35.097023809523805</v>
      </c>
      <c r="J42" s="356">
        <v>42.919642857142854</v>
      </c>
    </row>
    <row r="43" spans="1:10" x14ac:dyDescent="0.3">
      <c r="A43" s="6" t="s">
        <v>406</v>
      </c>
      <c r="B43" s="356">
        <v>5.0930379746835435</v>
      </c>
      <c r="C43" s="356">
        <v>12.804430379746837</v>
      </c>
      <c r="D43" s="356">
        <v>24.152531645569614</v>
      </c>
      <c r="E43" s="356">
        <v>35.729113924050637</v>
      </c>
      <c r="F43" s="356">
        <v>0.34615384615384609</v>
      </c>
      <c r="G43" s="356">
        <v>60.601273885350302</v>
      </c>
      <c r="H43" s="356">
        <v>965.98980891719725</v>
      </c>
      <c r="I43" s="356">
        <v>35.530538922155664</v>
      </c>
      <c r="J43" s="356">
        <v>27.950898203592804</v>
      </c>
    </row>
    <row r="44" spans="1:10" x14ac:dyDescent="0.3">
      <c r="A44" s="6" t="s">
        <v>407</v>
      </c>
      <c r="B44" s="356">
        <v>3.9931250000000014</v>
      </c>
      <c r="C44" s="356">
        <v>23.503105590062102</v>
      </c>
      <c r="D44" s="356">
        <v>32.416770186335405</v>
      </c>
      <c r="E44" s="356">
        <v>60.593788819875769</v>
      </c>
      <c r="F44" s="356">
        <v>0.48345679012345666</v>
      </c>
      <c r="G44" s="356">
        <v>127.37218045112785</v>
      </c>
      <c r="H44" s="356">
        <v>976.14436090225502</v>
      </c>
      <c r="I44" s="356">
        <v>20.497619047619047</v>
      </c>
      <c r="J44" s="356">
        <v>28.782142857142862</v>
      </c>
    </row>
    <row r="45" spans="1:10" x14ac:dyDescent="0.3">
      <c r="A45" s="6" t="s">
        <v>408</v>
      </c>
      <c r="B45" s="356">
        <v>5.5105590062111789</v>
      </c>
      <c r="C45" s="356">
        <v>26.049689440993788</v>
      </c>
      <c r="D45" s="356">
        <v>41.944720496894405</v>
      </c>
      <c r="E45" s="356">
        <v>74.095652173913038</v>
      </c>
      <c r="F45" s="356">
        <v>0.37049382716049395</v>
      </c>
      <c r="G45" s="356">
        <v>161.07579617834392</v>
      </c>
      <c r="H45" s="356">
        <v>1126.591719745222</v>
      </c>
      <c r="I45" s="356">
        <v>22.519047619047608</v>
      </c>
      <c r="J45" s="356">
        <v>39.552380952380943</v>
      </c>
    </row>
    <row r="46" spans="1:10" x14ac:dyDescent="0.3">
      <c r="A46" s="6" t="s">
        <v>409</v>
      </c>
      <c r="B46" s="356">
        <v>4.8206250000000006</v>
      </c>
      <c r="C46" s="356">
        <v>24.823899371069192</v>
      </c>
      <c r="D46" s="356">
        <v>39.061635220125801</v>
      </c>
      <c r="E46" s="356">
        <v>69.26037735849053</v>
      </c>
      <c r="F46" s="356">
        <v>0.44450617283950594</v>
      </c>
      <c r="G46" s="356">
        <v>178.15094339622638</v>
      </c>
      <c r="H46" s="356">
        <v>1096.5949685534592</v>
      </c>
      <c r="I46" s="356">
        <v>19.1609756097561</v>
      </c>
      <c r="J46" s="356">
        <v>61.757738095238082</v>
      </c>
    </row>
    <row r="47" spans="1:10" x14ac:dyDescent="0.3">
      <c r="A47" s="6" t="s">
        <v>410</v>
      </c>
      <c r="B47" s="356">
        <v>5.2813664596273275</v>
      </c>
      <c r="C47" s="356">
        <v>32.085093167701856</v>
      </c>
      <c r="D47" s="356">
        <v>37.310559006211172</v>
      </c>
      <c r="E47" s="356">
        <v>78.676397515527924</v>
      </c>
      <c r="F47" s="356">
        <v>0.30627329192546582</v>
      </c>
      <c r="G47" s="356">
        <v>167.89875776397531</v>
      </c>
      <c r="H47" s="356">
        <v>1069.0633540372676</v>
      </c>
      <c r="I47" s="356">
        <v>19.426086956521754</v>
      </c>
      <c r="J47" s="356">
        <v>42.525595238095221</v>
      </c>
    </row>
    <row r="48" spans="1:10" x14ac:dyDescent="0.3">
      <c r="A48" s="6" t="s">
        <v>411</v>
      </c>
      <c r="B48" s="356">
        <v>4.645962732919255</v>
      </c>
      <c r="C48" s="356">
        <v>27.767080745341609</v>
      </c>
      <c r="D48" s="356">
        <v>30.296894409937885</v>
      </c>
      <c r="E48" s="356">
        <v>65.13478260869563</v>
      </c>
      <c r="F48" s="356">
        <v>0.31585365853658548</v>
      </c>
      <c r="G48" s="356">
        <v>121.24534161490688</v>
      </c>
      <c r="H48" s="356">
        <v>1031.48198757764</v>
      </c>
      <c r="I48" s="356">
        <v>33.769565217391303</v>
      </c>
      <c r="J48" s="356">
        <v>26.931547619047613</v>
      </c>
    </row>
    <row r="49" spans="1:10" x14ac:dyDescent="0.3">
      <c r="A49" s="6" t="s">
        <v>412</v>
      </c>
      <c r="B49" s="356">
        <v>4.7849999999999984</v>
      </c>
      <c r="C49" s="356">
        <v>19.451875000000001</v>
      </c>
      <c r="D49" s="356">
        <v>27.119374999999991</v>
      </c>
      <c r="E49" s="356">
        <v>49.193749999999966</v>
      </c>
      <c r="F49" s="356">
        <v>0.20176829268292662</v>
      </c>
      <c r="G49" s="356">
        <v>78.673124999999999</v>
      </c>
      <c r="H49" s="356">
        <v>943.51875000000018</v>
      </c>
      <c r="I49" s="356">
        <v>31.384375000000006</v>
      </c>
      <c r="J49" s="356">
        <v>21.9</v>
      </c>
    </row>
    <row r="50" spans="1:10" x14ac:dyDescent="0.3">
      <c r="A50" s="6" t="s">
        <v>413</v>
      </c>
      <c r="B50" s="356">
        <v>4.2080745341614936</v>
      </c>
      <c r="C50" s="356">
        <v>25.70559006211181</v>
      </c>
      <c r="D50" s="356">
        <v>34.630434782608702</v>
      </c>
      <c r="E50" s="356">
        <v>66.312422360248476</v>
      </c>
      <c r="F50" s="356">
        <v>0.25644171779141112</v>
      </c>
      <c r="G50" s="356">
        <v>110.51910828025478</v>
      </c>
      <c r="H50" s="356">
        <v>976.40127388535086</v>
      </c>
      <c r="I50" s="356">
        <v>27.490062111801258</v>
      </c>
      <c r="J50" s="356">
        <v>42.055357142857147</v>
      </c>
    </row>
    <row r="51" spans="1:10" x14ac:dyDescent="0.3">
      <c r="A51" s="6" t="s">
        <v>414</v>
      </c>
      <c r="B51" s="356">
        <v>4.8776397515527972</v>
      </c>
      <c r="C51" s="356">
        <v>21.312422360248444</v>
      </c>
      <c r="D51" s="356">
        <v>31.827950310559014</v>
      </c>
      <c r="E51" s="356">
        <v>56.603726708074539</v>
      </c>
      <c r="F51" s="356">
        <v>0.46184049079754602</v>
      </c>
      <c r="G51" s="356">
        <v>99.888819875776349</v>
      </c>
      <c r="H51" s="356">
        <v>1027.985714285714</v>
      </c>
      <c r="I51" s="356">
        <v>22.528906249999981</v>
      </c>
      <c r="J51" s="356">
        <v>46.675595238095255</v>
      </c>
    </row>
    <row r="52" spans="1:10" x14ac:dyDescent="0.3">
      <c r="A52" s="6" t="s">
        <v>415</v>
      </c>
      <c r="B52" s="356">
        <v>6.1862500000000002</v>
      </c>
      <c r="C52" s="356">
        <v>57.275000000000013</v>
      </c>
      <c r="D52" s="356">
        <v>48.285000000000004</v>
      </c>
      <c r="E52" s="356">
        <v>128.45375000000004</v>
      </c>
      <c r="F52" s="356">
        <v>0.52228395061728372</v>
      </c>
      <c r="G52" s="356">
        <v>219.13140495867779</v>
      </c>
      <c r="H52" s="356">
        <v>1056.757851239669</v>
      </c>
      <c r="I52" s="356" t="s">
        <v>50</v>
      </c>
      <c r="J52" s="356">
        <v>113.07380952380949</v>
      </c>
    </row>
    <row r="53" spans="1:10" x14ac:dyDescent="0.3">
      <c r="A53" s="6" t="s">
        <v>416</v>
      </c>
      <c r="B53" s="356">
        <v>6.8828025477706989</v>
      </c>
      <c r="C53" s="356">
        <v>86.803184713375771</v>
      </c>
      <c r="D53" s="356">
        <v>51.884713375796188</v>
      </c>
      <c r="E53" s="356">
        <v>181.43057324840771</v>
      </c>
      <c r="F53" s="356">
        <v>1.671518987341772</v>
      </c>
      <c r="G53" s="356" t="s">
        <v>50</v>
      </c>
      <c r="H53" s="356" t="s">
        <v>50</v>
      </c>
      <c r="I53" s="356">
        <v>22.45</v>
      </c>
      <c r="J53" s="356">
        <v>182.97878787878784</v>
      </c>
    </row>
    <row r="54" spans="1:10" x14ac:dyDescent="0.3">
      <c r="A54" s="6" t="s">
        <v>417</v>
      </c>
      <c r="B54" s="356">
        <v>7.1720496894409944</v>
      </c>
      <c r="C54" s="356">
        <v>105.90745341614905</v>
      </c>
      <c r="D54" s="356">
        <v>63.520496894409924</v>
      </c>
      <c r="E54" s="356">
        <v>222.41118012422351</v>
      </c>
      <c r="F54" s="356">
        <v>2.5967073170731712</v>
      </c>
      <c r="G54" s="356">
        <v>363.35400000000004</v>
      </c>
      <c r="H54" s="356">
        <v>1152.376</v>
      </c>
      <c r="I54" s="356">
        <v>35.387755102040806</v>
      </c>
      <c r="J54" s="356">
        <v>158.26785714285708</v>
      </c>
    </row>
    <row r="55" spans="1:10" x14ac:dyDescent="0.3">
      <c r="A55" s="6" t="s">
        <v>418</v>
      </c>
      <c r="B55" s="356">
        <v>5.064375000000001</v>
      </c>
      <c r="C55" s="356">
        <v>77.797499999999985</v>
      </c>
      <c r="D55" s="356">
        <v>53.663124999999994</v>
      </c>
      <c r="E55" s="356">
        <v>169.52375000000001</v>
      </c>
      <c r="F55" s="356">
        <v>1.8235365853658534</v>
      </c>
      <c r="G55" s="356">
        <v>396.96785714285721</v>
      </c>
      <c r="H55" s="356">
        <v>1002.9285714285714</v>
      </c>
      <c r="I55" s="356">
        <v>39.036024844720501</v>
      </c>
      <c r="J55" s="356">
        <v>155.45416666666662</v>
      </c>
    </row>
    <row r="57" spans="1:10" x14ac:dyDescent="0.3">
      <c r="A57" s="349" t="s">
        <v>435</v>
      </c>
      <c r="B57" s="349"/>
      <c r="C57" s="349"/>
      <c r="D57" s="349"/>
      <c r="E57" s="349"/>
    </row>
  </sheetData>
  <mergeCells count="1">
    <mergeCell ref="A57:E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C3" sqref="C3"/>
    </sheetView>
  </sheetViews>
  <sheetFormatPr defaultRowHeight="15" x14ac:dyDescent="0.3"/>
  <cols>
    <col min="1" max="1" width="11" customWidth="1"/>
    <col min="2" max="2" width="15.140625" bestFit="1" customWidth="1"/>
    <col min="3" max="3" width="16" bestFit="1" customWidth="1"/>
    <col min="4" max="5" width="16.140625" bestFit="1" customWidth="1"/>
    <col min="6" max="6" width="15.140625" bestFit="1" customWidth="1"/>
    <col min="7" max="7" width="16.7109375" bestFit="1" customWidth="1"/>
    <col min="8" max="8" width="17.140625" bestFit="1" customWidth="1"/>
    <col min="9" max="10" width="16.140625" bestFit="1" customWidth="1"/>
    <col min="11" max="11" width="12.7109375" bestFit="1" customWidth="1"/>
    <col min="12" max="12" width="9.7109375" bestFit="1" customWidth="1"/>
    <col min="13" max="15" width="10.7109375" bestFit="1" customWidth="1"/>
  </cols>
  <sheetData>
    <row r="1" spans="1:15" s="366" customFormat="1" x14ac:dyDescent="0.3">
      <c r="A1" s="355" t="s">
        <v>482</v>
      </c>
    </row>
    <row r="2" spans="1:15" s="366" customFormat="1" x14ac:dyDescent="0.3">
      <c r="A2" s="355" t="s">
        <v>420</v>
      </c>
    </row>
    <row r="3" spans="1:15" ht="52.5" x14ac:dyDescent="0.3">
      <c r="A3" s="367"/>
      <c r="B3" s="367" t="s">
        <v>421</v>
      </c>
      <c r="C3" s="367" t="s">
        <v>422</v>
      </c>
      <c r="D3" s="367" t="s">
        <v>423</v>
      </c>
      <c r="E3" s="367" t="s">
        <v>424</v>
      </c>
      <c r="F3" s="367" t="s">
        <v>425</v>
      </c>
      <c r="G3" s="367" t="s">
        <v>426</v>
      </c>
      <c r="H3" s="367" t="s">
        <v>427</v>
      </c>
      <c r="I3" s="367" t="s">
        <v>428</v>
      </c>
      <c r="J3" s="367" t="s">
        <v>429</v>
      </c>
      <c r="K3" s="367" t="s">
        <v>430</v>
      </c>
      <c r="L3" s="367" t="s">
        <v>431</v>
      </c>
      <c r="M3" s="367" t="s">
        <v>432</v>
      </c>
      <c r="N3" s="367" t="s">
        <v>433</v>
      </c>
      <c r="O3" s="367" t="s">
        <v>434</v>
      </c>
    </row>
    <row r="4" spans="1:15" x14ac:dyDescent="0.3">
      <c r="A4" s="6" t="s">
        <v>367</v>
      </c>
      <c r="B4" s="360">
        <v>30.293939393939379</v>
      </c>
      <c r="C4" s="360">
        <v>43.959848484848493</v>
      </c>
      <c r="D4" s="360">
        <v>87.524999999999991</v>
      </c>
      <c r="E4" s="360">
        <v>190.9102040816326</v>
      </c>
      <c r="F4" s="360">
        <v>1341.6785714285713</v>
      </c>
      <c r="G4" s="360">
        <v>4.3055555555555555E-2</v>
      </c>
      <c r="H4" s="360">
        <v>138.17681159420289</v>
      </c>
      <c r="I4" s="360">
        <v>0.48750000000000032</v>
      </c>
      <c r="J4" s="360">
        <v>81.622916666666654</v>
      </c>
      <c r="K4" s="361">
        <v>1017.7166666666667</v>
      </c>
      <c r="L4" s="361">
        <v>7.8798611111111097</v>
      </c>
      <c r="M4" s="361">
        <v>10.435074626865672</v>
      </c>
      <c r="N4" s="361">
        <v>70.577083333333363</v>
      </c>
      <c r="O4" s="361">
        <v>117.78263888888884</v>
      </c>
    </row>
    <row r="5" spans="1:15" x14ac:dyDescent="0.3">
      <c r="A5" s="6" t="s">
        <v>368</v>
      </c>
      <c r="B5" s="360">
        <v>32.87848101265822</v>
      </c>
      <c r="C5" s="360">
        <v>36.979746835443031</v>
      </c>
      <c r="D5" s="360">
        <v>83.28980891719749</v>
      </c>
      <c r="E5" s="360">
        <v>165.25062500000016</v>
      </c>
      <c r="F5" s="360">
        <v>1229.4118749999998</v>
      </c>
      <c r="G5" s="360">
        <v>2.7380952380952384E-2</v>
      </c>
      <c r="H5" s="360">
        <v>184.00645161290325</v>
      </c>
      <c r="I5" s="360">
        <v>0.75357142857142845</v>
      </c>
      <c r="J5" s="360">
        <v>78.065476190476218</v>
      </c>
      <c r="K5" s="361">
        <v>1011.5499999999996</v>
      </c>
      <c r="L5" s="361">
        <v>9.2654761904761873</v>
      </c>
      <c r="M5" s="361">
        <v>14.875624999999999</v>
      </c>
      <c r="N5" s="361">
        <v>60.565476190476204</v>
      </c>
      <c r="O5" s="361">
        <v>86.463690476190465</v>
      </c>
    </row>
    <row r="6" spans="1:15" x14ac:dyDescent="0.3">
      <c r="A6" s="6" t="s">
        <v>369</v>
      </c>
      <c r="B6" s="360">
        <v>16.773291925465831</v>
      </c>
      <c r="C6" s="360">
        <v>27.844720496894421</v>
      </c>
      <c r="D6" s="360">
        <v>50.021118012422363</v>
      </c>
      <c r="E6" s="360">
        <v>110.09316770186338</v>
      </c>
      <c r="F6" s="360">
        <v>1029.0863354037269</v>
      </c>
      <c r="G6" s="360">
        <v>0.2559523809523811</v>
      </c>
      <c r="H6" s="360">
        <v>156.43687943262407</v>
      </c>
      <c r="I6" s="360">
        <v>1.34345238095238</v>
      </c>
      <c r="J6" s="360">
        <v>82.739880952380986</v>
      </c>
      <c r="K6" s="361">
        <v>997.18571428571363</v>
      </c>
      <c r="L6" s="361">
        <v>8.4357142857142833</v>
      </c>
      <c r="M6" s="361">
        <v>20.686335403726698</v>
      </c>
      <c r="N6" s="361">
        <v>44.212499999999999</v>
      </c>
      <c r="O6" s="361">
        <v>45.373809523809541</v>
      </c>
    </row>
    <row r="7" spans="1:15" x14ac:dyDescent="0.3">
      <c r="A7" s="6" t="s">
        <v>370</v>
      </c>
      <c r="B7" s="360">
        <v>6.0415094339622639</v>
      </c>
      <c r="C7" s="360">
        <v>24.842138364779867</v>
      </c>
      <c r="D7" s="360">
        <v>30.462893081760996</v>
      </c>
      <c r="E7" s="360">
        <v>76.812121212121241</v>
      </c>
      <c r="F7" s="360">
        <v>1015.634090909091</v>
      </c>
      <c r="G7" s="360">
        <v>0.17831325301204817</v>
      </c>
      <c r="H7" s="360">
        <v>140.87397260273971</v>
      </c>
      <c r="I7" s="360">
        <v>1.4036144578313259</v>
      </c>
      <c r="J7" s="361">
        <v>75.576506024096417</v>
      </c>
      <c r="K7" s="361">
        <v>996.63493975903611</v>
      </c>
      <c r="L7" s="361">
        <v>8.0734939759036113</v>
      </c>
      <c r="M7" s="361">
        <v>26.047468354430368</v>
      </c>
      <c r="N7" s="361">
        <v>70.532727272727286</v>
      </c>
      <c r="O7" s="361">
        <v>27.729457364341076</v>
      </c>
    </row>
    <row r="8" spans="1:15" x14ac:dyDescent="0.3">
      <c r="A8" s="6" t="s">
        <v>371</v>
      </c>
      <c r="B8" s="360">
        <v>15.628571428571421</v>
      </c>
      <c r="C8" s="360">
        <v>30.088198757763973</v>
      </c>
      <c r="D8" s="360">
        <v>50.613664596273281</v>
      </c>
      <c r="E8" s="360">
        <v>122.66012269938642</v>
      </c>
      <c r="F8" s="360">
        <v>1060.9153374233122</v>
      </c>
      <c r="G8" s="360">
        <v>0.15476190476190474</v>
      </c>
      <c r="H8" s="360">
        <v>148.87266187050363</v>
      </c>
      <c r="I8" s="360">
        <v>1.5369047619047622</v>
      </c>
      <c r="J8" s="360">
        <v>78.127976190476161</v>
      </c>
      <c r="K8" s="361">
        <v>1008.6333333333333</v>
      </c>
      <c r="L8" s="361">
        <v>10.23690476190477</v>
      </c>
      <c r="M8" s="361">
        <v>24.065838509316755</v>
      </c>
      <c r="N8" s="361">
        <v>75.119047619047592</v>
      </c>
      <c r="O8" s="361">
        <v>48.1404761904762</v>
      </c>
    </row>
    <row r="9" spans="1:15" x14ac:dyDescent="0.3">
      <c r="A9" s="6" t="s">
        <v>372</v>
      </c>
      <c r="B9" s="360">
        <v>10.348427672955975</v>
      </c>
      <c r="C9" s="360">
        <v>26.232075471698117</v>
      </c>
      <c r="D9" s="360">
        <v>38.801886792452819</v>
      </c>
      <c r="E9" s="360">
        <v>81.824375000000003</v>
      </c>
      <c r="F9" s="360">
        <v>1070.2831250000004</v>
      </c>
      <c r="G9" s="360">
        <v>4.4047619047619051E-2</v>
      </c>
      <c r="H9" s="360">
        <v>137.5535714285715</v>
      </c>
      <c r="I9" s="360">
        <v>1.2148809523809514</v>
      </c>
      <c r="J9" s="360">
        <v>71.155357142857156</v>
      </c>
      <c r="K9" s="360">
        <v>1003.0958333333338</v>
      </c>
      <c r="L9" s="360">
        <v>6.2845238095238134</v>
      </c>
      <c r="M9" s="360">
        <v>26.255696202531649</v>
      </c>
      <c r="N9" s="360">
        <v>96.952976190476193</v>
      </c>
      <c r="O9" s="360">
        <v>33.035714285714292</v>
      </c>
    </row>
    <row r="10" spans="1:15" x14ac:dyDescent="0.3">
      <c r="A10" s="6" t="s">
        <v>373</v>
      </c>
      <c r="B10" s="360">
        <v>9.100621118012425</v>
      </c>
      <c r="C10" s="360">
        <v>29.044720496894385</v>
      </c>
      <c r="D10" s="360">
        <v>39.626086956521746</v>
      </c>
      <c r="E10" s="360">
        <v>81.370807453416163</v>
      </c>
      <c r="F10" s="360">
        <v>1137.8596273291928</v>
      </c>
      <c r="G10" s="360">
        <v>8.9285714285714274E-2</v>
      </c>
      <c r="H10" s="360">
        <v>126.76479999999998</v>
      </c>
      <c r="I10" s="360">
        <v>1.296428571428571</v>
      </c>
      <c r="J10" s="360">
        <v>72.417261904761929</v>
      </c>
      <c r="K10" s="361">
        <v>1005.3285714285713</v>
      </c>
      <c r="L10" s="361">
        <v>8.0047619047619047</v>
      </c>
      <c r="M10" s="361">
        <v>26.765217391304365</v>
      </c>
      <c r="N10" s="361">
        <v>104.03630952380952</v>
      </c>
      <c r="O10" s="361">
        <v>35.94047619047619</v>
      </c>
    </row>
    <row r="11" spans="1:15" x14ac:dyDescent="0.3">
      <c r="A11" s="6" t="s">
        <v>374</v>
      </c>
      <c r="B11" s="360">
        <v>13.38695652173914</v>
      </c>
      <c r="C11" s="360">
        <v>32.784472049689434</v>
      </c>
      <c r="D11" s="360">
        <v>49.720496894409941</v>
      </c>
      <c r="E11" s="360">
        <v>108.31180124223606</v>
      </c>
      <c r="F11" s="360">
        <v>1193.8552795031055</v>
      </c>
      <c r="G11" s="360">
        <v>0.15476190476190474</v>
      </c>
      <c r="H11" s="360">
        <v>201.17372881355925</v>
      </c>
      <c r="I11" s="360">
        <v>0.98333333333333328</v>
      </c>
      <c r="J11" s="360">
        <v>76.079166666666652</v>
      </c>
      <c r="K11" s="361">
        <v>1003.7101190476183</v>
      </c>
      <c r="L11" s="361">
        <v>7.6476190476190462</v>
      </c>
      <c r="M11" s="361">
        <v>22.280124223602474</v>
      </c>
      <c r="N11" s="361">
        <v>76.121428571428595</v>
      </c>
      <c r="O11" s="361">
        <v>50.324404761904773</v>
      </c>
    </row>
    <row r="12" spans="1:15" x14ac:dyDescent="0.3">
      <c r="A12" s="6" t="s">
        <v>375</v>
      </c>
      <c r="B12" s="360">
        <v>10.549374999999994</v>
      </c>
      <c r="C12" s="360">
        <v>28.093749999999993</v>
      </c>
      <c r="D12" s="360">
        <v>40.373125000000002</v>
      </c>
      <c r="E12" s="360">
        <v>102.89006211180126</v>
      </c>
      <c r="F12" s="360">
        <v>1119.2639751552801</v>
      </c>
      <c r="G12" s="360">
        <v>1.547619047619048E-2</v>
      </c>
      <c r="H12" s="360">
        <v>122.59444444444452</v>
      </c>
      <c r="I12" s="360">
        <v>1.9267857142857139</v>
      </c>
      <c r="J12" s="360">
        <v>66.256547619047623</v>
      </c>
      <c r="K12" s="361">
        <v>1011.3922619047623</v>
      </c>
      <c r="L12" s="361">
        <v>8.961904761904762</v>
      </c>
      <c r="M12" s="361">
        <v>29.520000000000003</v>
      </c>
      <c r="N12" s="361">
        <v>121.64880952380952</v>
      </c>
      <c r="O12" s="361">
        <v>45.267261904761895</v>
      </c>
    </row>
    <row r="13" spans="1:15" x14ac:dyDescent="0.3">
      <c r="A13" s="6" t="s">
        <v>376</v>
      </c>
      <c r="B13" s="360">
        <v>9.91</v>
      </c>
      <c r="C13" s="360">
        <v>26.628749999999989</v>
      </c>
      <c r="D13" s="360">
        <v>37.988124999999989</v>
      </c>
      <c r="E13" s="360">
        <v>139.74316546762586</v>
      </c>
      <c r="F13" s="360">
        <v>1115.3964028776975</v>
      </c>
      <c r="G13" s="360">
        <v>0.10714285714285712</v>
      </c>
      <c r="H13" s="360">
        <v>192.23650793650799</v>
      </c>
      <c r="I13" s="360">
        <v>1.2726190476190475</v>
      </c>
      <c r="J13" s="360">
        <v>78.807738095238093</v>
      </c>
      <c r="K13" s="361">
        <v>1005.9517857142858</v>
      </c>
      <c r="L13" s="361">
        <v>12.697023809523806</v>
      </c>
      <c r="M13" s="361">
        <v>24.705660377358491</v>
      </c>
      <c r="N13" s="361">
        <v>102.92380952380952</v>
      </c>
      <c r="O13" s="361">
        <v>44.178571428571438</v>
      </c>
    </row>
    <row r="14" spans="1:15" x14ac:dyDescent="0.3">
      <c r="A14" s="6" t="s">
        <v>377</v>
      </c>
      <c r="B14" s="360">
        <v>4.7836477987421384</v>
      </c>
      <c r="C14" s="360">
        <v>19.732704402515719</v>
      </c>
      <c r="D14" s="360">
        <v>23.22075471698113</v>
      </c>
      <c r="E14" s="360">
        <v>77.138364779874223</v>
      </c>
      <c r="F14" s="360">
        <v>1002.3031446540881</v>
      </c>
      <c r="G14" s="360">
        <v>0.24790419161676647</v>
      </c>
      <c r="H14" s="360">
        <v>148.85369127516771</v>
      </c>
      <c r="I14" s="360">
        <v>1.5532934131736522</v>
      </c>
      <c r="J14" s="360">
        <v>73.22035928143714</v>
      </c>
      <c r="K14" s="361">
        <v>998.0844311377241</v>
      </c>
      <c r="L14" s="361">
        <v>9.5610778443113755</v>
      </c>
      <c r="M14" s="361">
        <v>34.171830985915513</v>
      </c>
      <c r="N14" s="361">
        <v>105.9437125748503</v>
      </c>
      <c r="O14" s="361">
        <v>20.331325301204824</v>
      </c>
    </row>
    <row r="15" spans="1:15" x14ac:dyDescent="0.3">
      <c r="A15" s="6" t="s">
        <v>378</v>
      </c>
      <c r="B15" s="360">
        <v>8.111180124223603</v>
      </c>
      <c r="C15" s="360">
        <v>24.005590062111814</v>
      </c>
      <c r="D15" s="360">
        <v>32.743478260869573</v>
      </c>
      <c r="E15" s="360">
        <v>102.94037267080746</v>
      </c>
      <c r="F15" s="360">
        <v>1151.1291925465841</v>
      </c>
      <c r="G15" s="360">
        <v>7.4999999999999997E-2</v>
      </c>
      <c r="H15" s="360">
        <v>211.14112903225802</v>
      </c>
      <c r="I15" s="360">
        <v>1.3922619047619043</v>
      </c>
      <c r="J15" s="360">
        <v>68.887500000000017</v>
      </c>
      <c r="K15" s="361">
        <v>1002.5458333333336</v>
      </c>
      <c r="L15" s="361">
        <v>12.081547619047617</v>
      </c>
      <c r="M15" s="361" t="e">
        <v>#DIV/0!</v>
      </c>
      <c r="N15" s="361">
        <v>174.25535714285715</v>
      </c>
      <c r="O15" s="361">
        <v>33.250000000000014</v>
      </c>
    </row>
    <row r="16" spans="1:15" x14ac:dyDescent="0.3">
      <c r="A16" s="6" t="s">
        <v>379</v>
      </c>
      <c r="B16" s="360">
        <v>6.0226415094339618</v>
      </c>
      <c r="C16" s="362">
        <v>20.184276729559748</v>
      </c>
      <c r="D16" s="362">
        <v>25.673584905660391</v>
      </c>
      <c r="E16" s="362">
        <v>95.045283018867977</v>
      </c>
      <c r="F16" s="362">
        <v>1036.6100628930817</v>
      </c>
      <c r="G16" s="362">
        <v>0.17005988023952093</v>
      </c>
      <c r="H16" s="362">
        <v>192.331884057971</v>
      </c>
      <c r="I16" s="362">
        <v>1.7071856287425153</v>
      </c>
      <c r="J16" s="362">
        <v>78.236477987421381</v>
      </c>
      <c r="K16" s="361">
        <v>998.59520958083806</v>
      </c>
      <c r="L16" s="361">
        <v>13.519161676646705</v>
      </c>
      <c r="M16" s="361">
        <v>59.365624999999994</v>
      </c>
      <c r="N16" s="361">
        <v>117.65808383233532</v>
      </c>
      <c r="O16" s="361">
        <v>25.36946107784431</v>
      </c>
    </row>
    <row r="17" spans="1:15" x14ac:dyDescent="0.3">
      <c r="A17" s="6" t="s">
        <v>380</v>
      </c>
      <c r="B17" s="363">
        <v>5.1931249999999984</v>
      </c>
      <c r="C17" s="363">
        <v>15.615094339622637</v>
      </c>
      <c r="D17" s="363">
        <v>20.184375000000006</v>
      </c>
      <c r="E17" s="363">
        <v>81.445000000000022</v>
      </c>
      <c r="F17" s="363">
        <v>1050.8918749999996</v>
      </c>
      <c r="G17" s="363">
        <v>7.8571428571428556E-2</v>
      </c>
      <c r="H17" s="363">
        <v>174.51811594202908</v>
      </c>
      <c r="I17" s="363">
        <v>1.5690476190476188</v>
      </c>
      <c r="J17" s="363">
        <v>72.392857142857125</v>
      </c>
      <c r="K17" s="361">
        <v>999.12261904761908</v>
      </c>
      <c r="L17" s="361">
        <v>14.173809523809522</v>
      </c>
      <c r="M17" s="361">
        <v>69.772500000000022</v>
      </c>
      <c r="N17" s="361">
        <v>175.96726190476187</v>
      </c>
      <c r="O17" s="361">
        <v>18.616666666666656</v>
      </c>
    </row>
    <row r="18" spans="1:15" x14ac:dyDescent="0.3">
      <c r="A18" s="6" t="s">
        <v>381</v>
      </c>
      <c r="B18" s="363">
        <v>5.848447204968946</v>
      </c>
      <c r="C18" s="363">
        <v>18.075776397515526</v>
      </c>
      <c r="D18" s="363">
        <v>23.803105590062113</v>
      </c>
      <c r="E18" s="363">
        <v>92.076397515527944</v>
      </c>
      <c r="F18" s="363">
        <v>1137.9931677018635</v>
      </c>
      <c r="G18" s="363">
        <v>0</v>
      </c>
      <c r="H18" s="363">
        <v>198.20178571428568</v>
      </c>
      <c r="I18" s="363">
        <v>0.91607142857142809</v>
      </c>
      <c r="J18" s="363">
        <v>69.982142857142847</v>
      </c>
      <c r="K18" s="361">
        <v>1011.0916666666669</v>
      </c>
      <c r="L18" s="361">
        <v>14.934523809523807</v>
      </c>
      <c r="M18" s="361">
        <v>66.418633540372682</v>
      </c>
      <c r="N18" s="361">
        <v>225.33630952380949</v>
      </c>
      <c r="O18" s="361">
        <v>24.476190476190489</v>
      </c>
    </row>
    <row r="19" spans="1:15" x14ac:dyDescent="0.3">
      <c r="A19" s="6" t="s">
        <v>382</v>
      </c>
      <c r="B19" s="363">
        <v>6.268749999999998</v>
      </c>
      <c r="C19" s="363">
        <v>19.801875000000006</v>
      </c>
      <c r="D19" s="363">
        <v>26.960624999999986</v>
      </c>
      <c r="E19" s="363">
        <v>102.1275</v>
      </c>
      <c r="F19" s="363">
        <v>1255.6468749999995</v>
      </c>
      <c r="G19" s="363">
        <v>1.1904761904761906E-3</v>
      </c>
      <c r="H19" s="363">
        <v>252.8423076923076</v>
      </c>
      <c r="I19" s="363">
        <v>0.797619047619048</v>
      </c>
      <c r="J19" s="363">
        <v>62.074999999999989</v>
      </c>
      <c r="K19" s="361">
        <v>1013.4232142857142</v>
      </c>
      <c r="L19" s="361">
        <v>16.385714285714286</v>
      </c>
      <c r="M19" s="361">
        <v>69.400000000000006</v>
      </c>
      <c r="N19" s="361">
        <v>242.70416666666659</v>
      </c>
      <c r="O19" s="361">
        <v>28.712500000000009</v>
      </c>
    </row>
    <row r="20" spans="1:15" x14ac:dyDescent="0.3">
      <c r="A20" s="6" t="s">
        <v>383</v>
      </c>
      <c r="B20" s="363">
        <v>4.7447204968944128</v>
      </c>
      <c r="C20" s="363">
        <v>19.415527950310544</v>
      </c>
      <c r="D20" s="363">
        <v>24.527329192546578</v>
      </c>
      <c r="E20" s="363">
        <v>92.216875000000016</v>
      </c>
      <c r="F20" s="363">
        <v>1108.6724999999992</v>
      </c>
      <c r="G20" s="363">
        <v>9.7619047619047605E-2</v>
      </c>
      <c r="H20" s="363">
        <v>137.22758620689655</v>
      </c>
      <c r="I20" s="363">
        <v>1.1499999999999984</v>
      </c>
      <c r="J20" s="363">
        <v>65.382738095238125</v>
      </c>
      <c r="K20" s="361">
        <v>1012.5440476190478</v>
      </c>
      <c r="L20" s="361">
        <v>17.49821428571429</v>
      </c>
      <c r="M20" s="361">
        <v>64.211801242236021</v>
      </c>
      <c r="N20" s="361">
        <v>190.92619047619047</v>
      </c>
      <c r="O20" s="361">
        <v>20.62142857142857</v>
      </c>
    </row>
    <row r="21" spans="1:15" x14ac:dyDescent="0.3">
      <c r="A21" s="6" t="s">
        <v>384</v>
      </c>
      <c r="B21" s="363">
        <v>8.0627329192546551</v>
      </c>
      <c r="C21" s="363">
        <v>21.919254658385089</v>
      </c>
      <c r="D21" s="363">
        <v>32.29999999999999</v>
      </c>
      <c r="E21" s="363">
        <v>135.59813664596277</v>
      </c>
      <c r="F21" s="363">
        <v>1251.4335403726711</v>
      </c>
      <c r="G21" s="363">
        <v>7.1428571428571435E-3</v>
      </c>
      <c r="H21" s="363">
        <v>195.35338983050846</v>
      </c>
      <c r="I21" s="363">
        <v>0.86964285714285716</v>
      </c>
      <c r="J21" s="363">
        <v>58.652976190476181</v>
      </c>
      <c r="K21" s="361">
        <v>1009.5065476190479</v>
      </c>
      <c r="L21" s="361">
        <v>21.707738095238103</v>
      </c>
      <c r="M21" s="361">
        <v>61.41614906832298</v>
      </c>
      <c r="N21" s="361">
        <v>247.95178571428568</v>
      </c>
      <c r="O21" s="361">
        <v>24.623809523809513</v>
      </c>
    </row>
    <row r="22" spans="1:15" x14ac:dyDescent="0.3">
      <c r="A22" s="6" t="s">
        <v>385</v>
      </c>
      <c r="B22" s="363">
        <v>4.497484276729562</v>
      </c>
      <c r="C22" s="363">
        <v>12.08616352201258</v>
      </c>
      <c r="D22" s="363">
        <v>16.37672955974843</v>
      </c>
      <c r="E22" s="363">
        <v>101.16880733944957</v>
      </c>
      <c r="F22" s="363">
        <v>1130.4266055045869</v>
      </c>
      <c r="G22" s="363">
        <v>3.0952380952380946E-2</v>
      </c>
      <c r="H22" s="363">
        <v>209.55593220338989</v>
      </c>
      <c r="I22" s="363">
        <v>0.93035714285714288</v>
      </c>
      <c r="J22" s="363">
        <v>70.096428571428604</v>
      </c>
      <c r="K22" s="361">
        <v>1008.494610778443</v>
      </c>
      <c r="L22" s="361">
        <v>18.692857142857147</v>
      </c>
      <c r="M22" s="361">
        <v>73.160000000000025</v>
      </c>
      <c r="N22" s="361">
        <v>210.81757575757581</v>
      </c>
      <c r="O22" s="361">
        <v>21.099999999999994</v>
      </c>
    </row>
    <row r="23" spans="1:15" x14ac:dyDescent="0.3">
      <c r="A23" s="6" t="s">
        <v>386</v>
      </c>
      <c r="B23" s="363">
        <v>5.3453416149068342</v>
      </c>
      <c r="C23" s="363">
        <v>15.549689440993783</v>
      </c>
      <c r="D23" s="363">
        <v>20.918012422360242</v>
      </c>
      <c r="E23" s="363">
        <v>91.797500000000028</v>
      </c>
      <c r="F23" s="363">
        <v>1179.4375000000005</v>
      </c>
      <c r="G23" s="363">
        <v>0</v>
      </c>
      <c r="H23" s="363">
        <v>192.85081967213114</v>
      </c>
      <c r="I23" s="363">
        <v>1.0440476190476191</v>
      </c>
      <c r="J23" s="363">
        <v>60.029166666666654</v>
      </c>
      <c r="K23" s="361">
        <v>1005.1988095238097</v>
      </c>
      <c r="L23" s="361">
        <v>19.003571428571426</v>
      </c>
      <c r="M23" s="361">
        <v>73.285624999999996</v>
      </c>
      <c r="N23" s="361">
        <v>240.80714285714299</v>
      </c>
      <c r="O23" s="361">
        <v>16.974999999999994</v>
      </c>
    </row>
    <row r="24" spans="1:15" x14ac:dyDescent="0.3">
      <c r="A24" s="6" t="s">
        <v>387</v>
      </c>
      <c r="B24" s="363">
        <v>4.1968944099378902</v>
      </c>
      <c r="C24" s="363">
        <v>9.4919254658385146</v>
      </c>
      <c r="D24" s="363">
        <v>13.100621118012421</v>
      </c>
      <c r="E24" s="363">
        <v>69.773913043478302</v>
      </c>
      <c r="F24" s="363">
        <v>1040.2968944099373</v>
      </c>
      <c r="G24" s="363">
        <v>0</v>
      </c>
      <c r="H24" s="363">
        <v>196.97847222222228</v>
      </c>
      <c r="I24" s="363">
        <v>1.8815476190476195</v>
      </c>
      <c r="J24" s="363">
        <v>66.560119047619054</v>
      </c>
      <c r="K24" s="361">
        <v>1004.6261904761906</v>
      </c>
      <c r="L24" s="361">
        <v>17.017261904761899</v>
      </c>
      <c r="M24" s="361">
        <v>78.468322981366441</v>
      </c>
      <c r="N24" s="361">
        <v>221.66488095238097</v>
      </c>
      <c r="O24" s="361">
        <v>13.595238095238098</v>
      </c>
    </row>
    <row r="25" spans="1:15" x14ac:dyDescent="0.3">
      <c r="A25" s="6" t="s">
        <v>388</v>
      </c>
      <c r="B25" s="363">
        <v>4.9900621118012403</v>
      </c>
      <c r="C25" s="363">
        <v>13.060248447204977</v>
      </c>
      <c r="D25" s="363">
        <v>17.95900621118011</v>
      </c>
      <c r="E25" s="363">
        <v>79.971428571428575</v>
      </c>
      <c r="F25" s="363">
        <v>1101.5006211180125</v>
      </c>
      <c r="G25" s="363">
        <v>0</v>
      </c>
      <c r="H25" s="363">
        <v>197.84409448818903</v>
      </c>
      <c r="I25" s="363">
        <v>1.032142857142857</v>
      </c>
      <c r="J25" s="363">
        <v>67.986904761904782</v>
      </c>
      <c r="K25" s="361">
        <v>1003.9351190476194</v>
      </c>
      <c r="L25" s="361">
        <v>15.961904761904762</v>
      </c>
      <c r="M25" s="361">
        <v>67.544099378881995</v>
      </c>
      <c r="N25" s="361">
        <v>225.90833333333325</v>
      </c>
      <c r="O25" s="361">
        <v>14.526785714285708</v>
      </c>
    </row>
    <row r="26" spans="1:15" x14ac:dyDescent="0.3">
      <c r="A26" s="6" t="s">
        <v>389</v>
      </c>
      <c r="B26" s="363">
        <v>5.5593750000000002</v>
      </c>
      <c r="C26" s="363">
        <v>16.13312500000001</v>
      </c>
      <c r="D26" s="363">
        <v>21.856874999999995</v>
      </c>
      <c r="E26" s="363">
        <v>105.2155688622754</v>
      </c>
      <c r="F26" s="363">
        <v>1155.8041916167665</v>
      </c>
      <c r="G26" s="363">
        <v>0</v>
      </c>
      <c r="H26" s="363">
        <v>198.2823529411765</v>
      </c>
      <c r="I26" s="363">
        <v>0.78273809523809512</v>
      </c>
      <c r="J26" s="363">
        <v>70.308928571428538</v>
      </c>
      <c r="K26" s="361">
        <v>1009.610119047619</v>
      </c>
      <c r="L26" s="361">
        <v>19.724999999999998</v>
      </c>
      <c r="M26" s="361">
        <v>71.716250000000031</v>
      </c>
      <c r="N26" s="361">
        <v>272.0946428571429</v>
      </c>
      <c r="O26" s="361">
        <v>24.447619047619053</v>
      </c>
    </row>
    <row r="27" spans="1:15" x14ac:dyDescent="0.3">
      <c r="A27" s="6" t="s">
        <v>390</v>
      </c>
      <c r="B27" s="363">
        <v>6.220496894409937</v>
      </c>
      <c r="C27" s="363">
        <v>19.039751552795025</v>
      </c>
      <c r="D27" s="363">
        <v>25.799999999999997</v>
      </c>
      <c r="E27" s="363">
        <v>116.81845238095238</v>
      </c>
      <c r="F27" s="363">
        <v>1147.6999999999998</v>
      </c>
      <c r="G27" s="363">
        <v>0</v>
      </c>
      <c r="H27" s="363">
        <v>216.89223300970872</v>
      </c>
      <c r="I27" s="363">
        <v>0.96428571428571408</v>
      </c>
      <c r="J27" s="363">
        <v>62.045833333333292</v>
      </c>
      <c r="K27" s="361">
        <v>1009.7232142857135</v>
      </c>
      <c r="L27" s="361">
        <v>21.685119047619047</v>
      </c>
      <c r="M27" s="361">
        <v>75.635185185185179</v>
      </c>
      <c r="N27" s="361">
        <v>305.62619047619046</v>
      </c>
      <c r="O27" s="361">
        <v>25.008333333333336</v>
      </c>
    </row>
    <row r="28" spans="1:15" x14ac:dyDescent="0.3">
      <c r="A28" s="6" t="s">
        <v>391</v>
      </c>
      <c r="B28" s="364">
        <v>6.3670807453416147</v>
      </c>
      <c r="C28" s="364">
        <v>19.642236024844717</v>
      </c>
      <c r="D28" s="364">
        <v>26.696894409937887</v>
      </c>
      <c r="E28" s="364">
        <v>178.61310344827584</v>
      </c>
      <c r="F28" s="364">
        <v>1234.0758620689651</v>
      </c>
      <c r="G28" s="364">
        <v>0</v>
      </c>
      <c r="H28" s="364">
        <v>222.31212121212116</v>
      </c>
      <c r="I28" s="364">
        <v>0.74999999999999978</v>
      </c>
      <c r="J28" s="364">
        <v>62.461309523809511</v>
      </c>
      <c r="K28" s="365">
        <v>1010.3619047619052</v>
      </c>
      <c r="L28" s="365">
        <v>25.713690476190475</v>
      </c>
      <c r="M28" s="365">
        <v>82.25624999999998</v>
      </c>
      <c r="N28" s="365">
        <v>293.37976190476184</v>
      </c>
      <c r="O28" s="365">
        <v>32.567857142857157</v>
      </c>
    </row>
    <row r="29" spans="1:15" x14ac:dyDescent="0.3">
      <c r="A29" s="6" t="s">
        <v>392</v>
      </c>
      <c r="B29" s="362">
        <v>4.9212499999999988</v>
      </c>
      <c r="C29" s="362">
        <v>12.962500000000006</v>
      </c>
      <c r="D29" s="362">
        <v>17.729374999999997</v>
      </c>
      <c r="E29" s="362">
        <v>93.674999999999997</v>
      </c>
      <c r="F29" s="362">
        <v>1072.4157407407404</v>
      </c>
      <c r="G29" s="362">
        <v>0</v>
      </c>
      <c r="H29" s="362">
        <v>179.60583333333335</v>
      </c>
      <c r="I29" s="362">
        <v>1.0589285714285712</v>
      </c>
      <c r="J29" s="362">
        <v>59.975000000000009</v>
      </c>
      <c r="K29" s="361">
        <v>1010.5059523809527</v>
      </c>
      <c r="L29" s="361">
        <v>21.223809523809511</v>
      </c>
      <c r="M29" s="361">
        <v>107.17937500000001</v>
      </c>
      <c r="N29" s="361">
        <v>276.39404761904768</v>
      </c>
      <c r="O29" s="361">
        <v>17.956547619047626</v>
      </c>
    </row>
    <row r="30" spans="1:15" x14ac:dyDescent="0.3">
      <c r="A30" s="6" t="s">
        <v>393</v>
      </c>
      <c r="B30" s="362">
        <v>7.9666666666666668</v>
      </c>
      <c r="C30" s="362">
        <v>23.325786163522004</v>
      </c>
      <c r="D30" s="362">
        <v>32.717610062893066</v>
      </c>
      <c r="E30" s="362">
        <v>153.68411214953269</v>
      </c>
      <c r="F30" s="362">
        <v>1186.9168224299065</v>
      </c>
      <c r="G30" s="362">
        <v>0</v>
      </c>
      <c r="H30" s="362">
        <v>166.32947368421054</v>
      </c>
      <c r="I30" s="362">
        <v>0.87964071856287362</v>
      </c>
      <c r="J30" s="362">
        <v>58.894011976047892</v>
      </c>
      <c r="K30" s="361">
        <v>1011.6303030303028</v>
      </c>
      <c r="L30" s="361">
        <v>23.304790419161669</v>
      </c>
      <c r="M30" s="361">
        <v>83.753797468354378</v>
      </c>
      <c r="N30" s="361">
        <v>256.52455089820359</v>
      </c>
      <c r="O30" s="361">
        <v>30.799999999999986</v>
      </c>
    </row>
    <row r="31" spans="1:15" x14ac:dyDescent="0.3">
      <c r="A31" s="6" t="s">
        <v>394</v>
      </c>
      <c r="B31" s="362">
        <v>6.9590062111801219</v>
      </c>
      <c r="C31" s="362">
        <v>17.719254658385093</v>
      </c>
      <c r="D31" s="362">
        <v>25.522981366459632</v>
      </c>
      <c r="E31" s="362">
        <v>166.44107142857146</v>
      </c>
      <c r="F31" s="362">
        <v>1261.8684523809525</v>
      </c>
      <c r="G31" s="362">
        <v>0</v>
      </c>
      <c r="H31" s="362">
        <v>229.45781250000005</v>
      </c>
      <c r="I31" s="362">
        <v>0.63571428571428557</v>
      </c>
      <c r="J31" s="362">
        <v>70.672023809523793</v>
      </c>
      <c r="K31" s="361">
        <v>1009.9708333333334</v>
      </c>
      <c r="L31" s="361">
        <v>23.927976190476198</v>
      </c>
      <c r="M31" s="361">
        <v>79.73788819875773</v>
      </c>
      <c r="N31" s="361">
        <v>251.60297619047608</v>
      </c>
      <c r="O31" s="361">
        <v>33.013690476190483</v>
      </c>
    </row>
    <row r="32" spans="1:15" x14ac:dyDescent="0.3">
      <c r="A32" s="6" t="s">
        <v>395</v>
      </c>
      <c r="B32" s="360">
        <v>6.5726315789473686</v>
      </c>
      <c r="C32" s="360">
        <v>18.271578947368429</v>
      </c>
      <c r="D32" s="360">
        <v>25.5842105263158</v>
      </c>
      <c r="E32" s="360">
        <v>157.11265060240967</v>
      </c>
      <c r="F32" s="360">
        <v>1137.7590361445791</v>
      </c>
      <c r="G32" s="360">
        <v>0</v>
      </c>
      <c r="H32" s="360">
        <v>197.36438356164388</v>
      </c>
      <c r="I32" s="360">
        <v>0.76467065868263473</v>
      </c>
      <c r="J32" s="360">
        <v>57.602994011976044</v>
      </c>
      <c r="K32" s="361">
        <v>1011.0361445783127</v>
      </c>
      <c r="L32" s="361">
        <v>25.053892215568872</v>
      </c>
      <c r="M32" s="361">
        <v>104.51320754716987</v>
      </c>
      <c r="N32" s="361">
        <v>285.03253012048208</v>
      </c>
      <c r="O32" s="361">
        <v>28.138922155688622</v>
      </c>
    </row>
    <row r="33" spans="1:15" x14ac:dyDescent="0.3">
      <c r="A33" s="6" t="s">
        <v>396</v>
      </c>
      <c r="B33" s="360">
        <v>6.2666666666666657</v>
      </c>
      <c r="C33" s="360">
        <v>19.692929292929293</v>
      </c>
      <c r="D33" s="360">
        <v>26.630303030303025</v>
      </c>
      <c r="E33" s="360">
        <v>185.65654761904773</v>
      </c>
      <c r="F33" s="360">
        <v>1186.7845238095242</v>
      </c>
      <c r="G33" s="360">
        <v>0</v>
      </c>
      <c r="H33" s="360">
        <v>271.02833333333336</v>
      </c>
      <c r="I33" s="360">
        <v>0.5982142857142857</v>
      </c>
      <c r="J33" s="360">
        <v>65.111309523809524</v>
      </c>
      <c r="K33" s="361">
        <v>1009.6077380952372</v>
      </c>
      <c r="L33" s="361">
        <v>26.898214285714282</v>
      </c>
      <c r="M33" s="361">
        <v>72.027044025157224</v>
      </c>
      <c r="N33" s="361">
        <v>276.24285714285713</v>
      </c>
      <c r="O33" s="361">
        <v>38.708333333333329</v>
      </c>
    </row>
    <row r="34" spans="1:15" x14ac:dyDescent="0.3">
      <c r="A34" s="6" t="s">
        <v>397</v>
      </c>
      <c r="B34" s="360">
        <v>9.6974683544303772</v>
      </c>
      <c r="C34" s="360">
        <v>20.591139240506337</v>
      </c>
      <c r="D34" s="360">
        <v>33.036075949367081</v>
      </c>
      <c r="E34" s="360">
        <v>167.62012195121946</v>
      </c>
      <c r="F34" s="360">
        <v>1236.5823170731712</v>
      </c>
      <c r="G34" s="360">
        <v>3.473053892215569E-2</v>
      </c>
      <c r="H34" s="360">
        <v>188.41595744680851</v>
      </c>
      <c r="I34" s="360">
        <v>1.0628742514970055</v>
      </c>
      <c r="J34" s="360">
        <v>51.470658682634721</v>
      </c>
      <c r="K34" s="361">
        <v>1010.0272727272727</v>
      </c>
      <c r="L34" s="361">
        <v>27.621556886227555</v>
      </c>
      <c r="M34" s="361">
        <v>82.239240506329111</v>
      </c>
      <c r="N34" s="361">
        <v>288.10606060606057</v>
      </c>
      <c r="O34" s="361">
        <v>29.283030303030291</v>
      </c>
    </row>
    <row r="35" spans="1:15" x14ac:dyDescent="0.3">
      <c r="A35" s="6" t="s">
        <v>398</v>
      </c>
      <c r="B35" s="360">
        <v>8.7037974683544288</v>
      </c>
      <c r="C35" s="360">
        <v>20.526582278481008</v>
      </c>
      <c r="D35" s="360">
        <v>31.469620253164557</v>
      </c>
      <c r="E35" s="360">
        <v>196.83892617449666</v>
      </c>
      <c r="F35" s="360">
        <v>1260.4154362416107</v>
      </c>
      <c r="G35" s="360">
        <v>0</v>
      </c>
      <c r="H35" s="360">
        <v>236.13239436619716</v>
      </c>
      <c r="I35" s="360">
        <v>0.70299401197604794</v>
      </c>
      <c r="J35" s="360">
        <v>63.759880239520925</v>
      </c>
      <c r="K35" s="361">
        <v>1007.6042168674703</v>
      </c>
      <c r="L35" s="361">
        <v>27.099999999999998</v>
      </c>
      <c r="M35" s="361">
        <v>60.727044025157213</v>
      </c>
      <c r="N35" s="361">
        <v>242.40424242424237</v>
      </c>
      <c r="O35" s="361">
        <v>37.990303030303032</v>
      </c>
    </row>
    <row r="36" spans="1:15" x14ac:dyDescent="0.3">
      <c r="A36" s="6" t="s">
        <v>399</v>
      </c>
      <c r="B36" s="360">
        <v>6.212500000000003</v>
      </c>
      <c r="C36" s="360">
        <v>14.156874999999996</v>
      </c>
      <c r="D36" s="360">
        <v>21.015000000000011</v>
      </c>
      <c r="E36" s="360">
        <v>143.83846153846153</v>
      </c>
      <c r="F36" s="360">
        <v>1142.3895104895103</v>
      </c>
      <c r="G36" s="360">
        <v>0</v>
      </c>
      <c r="H36" s="360">
        <v>194.23118279569891</v>
      </c>
      <c r="I36" s="360">
        <v>0.84821428571428592</v>
      </c>
      <c r="J36" s="360">
        <v>59.982738095238119</v>
      </c>
      <c r="K36" s="361">
        <v>1009.7660714285716</v>
      </c>
      <c r="L36" s="361">
        <v>26.173214285714288</v>
      </c>
      <c r="M36" s="361">
        <v>90.527044025157238</v>
      </c>
      <c r="N36" s="361">
        <v>248.82738095238091</v>
      </c>
      <c r="O36" s="361">
        <v>27.839285714285698</v>
      </c>
    </row>
    <row r="37" spans="1:15" x14ac:dyDescent="0.3">
      <c r="A37" s="6" t="s">
        <v>400</v>
      </c>
      <c r="B37" s="360">
        <v>4.9217391304347835</v>
      </c>
      <c r="C37" s="360">
        <v>14.108074534161497</v>
      </c>
      <c r="D37" s="360">
        <v>19.063354037267075</v>
      </c>
      <c r="E37" s="360">
        <v>129.30187500000002</v>
      </c>
      <c r="F37" s="360">
        <v>1112.7712499999993</v>
      </c>
      <c r="G37" s="360">
        <v>0</v>
      </c>
      <c r="H37" s="360">
        <v>172.54852941176469</v>
      </c>
      <c r="I37" s="360">
        <v>1.2863095238095237</v>
      </c>
      <c r="J37" s="360">
        <v>61.154166666666661</v>
      </c>
      <c r="K37" s="361">
        <v>1008.4261904761902</v>
      </c>
      <c r="L37" s="361">
        <v>25.045833333333327</v>
      </c>
      <c r="M37" s="361">
        <v>80.054658385093163</v>
      </c>
      <c r="N37" s="361">
        <v>213.32559523809527</v>
      </c>
      <c r="O37" s="361">
        <v>29.456547619047623</v>
      </c>
    </row>
    <row r="38" spans="1:15" x14ac:dyDescent="0.3">
      <c r="A38" s="6" t="s">
        <v>401</v>
      </c>
      <c r="B38" s="360">
        <v>7.5068750000000026</v>
      </c>
      <c r="C38" s="360">
        <v>15.799999999999997</v>
      </c>
      <c r="D38" s="360">
        <v>24.941250000000004</v>
      </c>
      <c r="E38" s="360">
        <v>121.84062500000002</v>
      </c>
      <c r="F38" s="360">
        <v>1123.425</v>
      </c>
      <c r="G38" s="360">
        <v>0</v>
      </c>
      <c r="H38" s="360">
        <v>171.21274509803916</v>
      </c>
      <c r="I38" s="360">
        <v>0.82678571428571435</v>
      </c>
      <c r="J38" s="360">
        <v>61.690476190476204</v>
      </c>
      <c r="K38" s="361">
        <v>1008.7494047619045</v>
      </c>
      <c r="L38" s="361">
        <v>23.436309523809523</v>
      </c>
      <c r="M38" s="361">
        <v>67.320624999999993</v>
      </c>
      <c r="N38" s="361">
        <v>209.28333333333327</v>
      </c>
      <c r="O38" s="361">
        <v>22.832934131736508</v>
      </c>
    </row>
    <row r="39" spans="1:15" x14ac:dyDescent="0.3">
      <c r="A39" s="6" t="s">
        <v>402</v>
      </c>
      <c r="B39" s="360">
        <v>8.2624203821656081</v>
      </c>
      <c r="C39" s="360">
        <v>19.083439490445855</v>
      </c>
      <c r="D39" s="360">
        <v>29.478980891719733</v>
      </c>
      <c r="E39" s="360">
        <v>156.312658227848</v>
      </c>
      <c r="F39" s="360">
        <v>1192.9335443037976</v>
      </c>
      <c r="G39" s="360">
        <v>0</v>
      </c>
      <c r="H39" s="360">
        <v>186.58877551020413</v>
      </c>
      <c r="I39" s="360">
        <v>0.8</v>
      </c>
      <c r="J39" s="360">
        <v>57.936904761904756</v>
      </c>
      <c r="K39" s="361">
        <v>1012.0238095238092</v>
      </c>
      <c r="L39" s="361">
        <v>24.192261904761903</v>
      </c>
      <c r="M39" s="361">
        <v>68.764779874213843</v>
      </c>
      <c r="N39" s="361">
        <v>235.00476190476198</v>
      </c>
      <c r="O39" s="361">
        <v>27.053503184713378</v>
      </c>
    </row>
    <row r="40" spans="1:15" x14ac:dyDescent="0.3">
      <c r="A40" s="6" t="s">
        <v>403</v>
      </c>
      <c r="B40" s="360">
        <v>11.80625</v>
      </c>
      <c r="C40" s="360">
        <v>22.025000000000002</v>
      </c>
      <c r="D40" s="360">
        <v>37.859374999999993</v>
      </c>
      <c r="E40" s="360">
        <v>166.653164556962</v>
      </c>
      <c r="F40" s="360">
        <v>1145.2670886075953</v>
      </c>
      <c r="G40" s="360">
        <v>0</v>
      </c>
      <c r="H40" s="360">
        <v>214.87878787878785</v>
      </c>
      <c r="I40" s="360">
        <v>0.77142857142857124</v>
      </c>
      <c r="J40" s="360">
        <v>68.493124999999992</v>
      </c>
      <c r="K40" s="361">
        <v>1010.0880952380955</v>
      </c>
      <c r="L40" s="361">
        <v>21.468452380952382</v>
      </c>
      <c r="M40" s="361">
        <v>55.396835443037958</v>
      </c>
      <c r="N40" s="361">
        <v>168.48690476190478</v>
      </c>
      <c r="O40" s="361">
        <v>18.952592592592584</v>
      </c>
    </row>
    <row r="41" spans="1:15" x14ac:dyDescent="0.3">
      <c r="A41" s="6" t="s">
        <v>404</v>
      </c>
      <c r="B41" s="360">
        <v>7.6471698113207562</v>
      </c>
      <c r="C41" s="360">
        <v>20.498113207547167</v>
      </c>
      <c r="D41" s="360">
        <v>29.365094339622637</v>
      </c>
      <c r="E41" s="360">
        <v>215.82670807453403</v>
      </c>
      <c r="F41" s="360">
        <v>1171.3416149068323</v>
      </c>
      <c r="G41" s="360">
        <v>0</v>
      </c>
      <c r="H41" s="360">
        <v>174.4538461538462</v>
      </c>
      <c r="I41" s="360">
        <v>1.1214285714285706</v>
      </c>
      <c r="J41" s="360">
        <v>68.144642857142827</v>
      </c>
      <c r="K41" s="361">
        <v>1006.2250000000001</v>
      </c>
      <c r="L41" s="361">
        <v>20.754761904761903</v>
      </c>
      <c r="M41" s="361">
        <v>58.769565217391303</v>
      </c>
      <c r="N41" s="361">
        <v>182.75416666666669</v>
      </c>
      <c r="O41" s="361">
        <v>16.461111111111112</v>
      </c>
    </row>
    <row r="42" spans="1:15" x14ac:dyDescent="0.3">
      <c r="A42" s="6" t="s">
        <v>405</v>
      </c>
      <c r="B42" s="360">
        <v>9.1297619047619065</v>
      </c>
      <c r="C42" s="360">
        <v>26.025595238095207</v>
      </c>
      <c r="D42" s="360">
        <v>37.264880952380942</v>
      </c>
      <c r="E42" s="360">
        <v>288.05465838509309</v>
      </c>
      <c r="F42" s="360">
        <v>1274.5981366459632</v>
      </c>
      <c r="G42" s="360">
        <v>0</v>
      </c>
      <c r="H42" s="360">
        <v>206.90804597701145</v>
      </c>
      <c r="I42" s="360">
        <v>0.52797619047619071</v>
      </c>
      <c r="J42" s="360">
        <v>73.001785714285688</v>
      </c>
      <c r="K42" s="361">
        <v>1010.3404761904766</v>
      </c>
      <c r="L42" s="361">
        <v>20.150595238095242</v>
      </c>
      <c r="M42" s="361">
        <v>52.985714285714302</v>
      </c>
      <c r="N42" s="361">
        <v>159.53988095238094</v>
      </c>
      <c r="O42" s="361">
        <v>30.291071428571428</v>
      </c>
    </row>
    <row r="43" spans="1:15" x14ac:dyDescent="0.3">
      <c r="A43" s="6" t="s">
        <v>406</v>
      </c>
      <c r="B43" s="360">
        <v>4.897333333333334</v>
      </c>
      <c r="C43" s="360">
        <v>16.875167785234908</v>
      </c>
      <c r="D43" s="360">
        <v>21.85466666666667</v>
      </c>
      <c r="E43" s="360">
        <v>263.95471698113221</v>
      </c>
      <c r="F43" s="360">
        <v>1116.5817610062898</v>
      </c>
      <c r="G43" s="360">
        <v>0</v>
      </c>
      <c r="H43" s="360">
        <v>124.76062992125985</v>
      </c>
      <c r="I43" s="360">
        <v>1.2464285714285714</v>
      </c>
      <c r="J43" s="360">
        <v>68.659523809523776</v>
      </c>
      <c r="K43" s="361">
        <v>1009.4577380952384</v>
      </c>
      <c r="L43" s="361">
        <v>19.26845238095239</v>
      </c>
      <c r="M43" s="361">
        <v>58.589743589743541</v>
      </c>
      <c r="N43" s="361">
        <v>141.42797619047622</v>
      </c>
      <c r="O43" s="361">
        <v>17.2741935483871</v>
      </c>
    </row>
    <row r="44" spans="1:15" x14ac:dyDescent="0.3">
      <c r="A44" s="6" t="s">
        <v>407</v>
      </c>
      <c r="B44" s="360" t="s">
        <v>50</v>
      </c>
      <c r="C44" s="360" t="s">
        <v>50</v>
      </c>
      <c r="D44" s="360" t="s">
        <v>50</v>
      </c>
      <c r="E44" s="360">
        <v>253.90062111801234</v>
      </c>
      <c r="F44" s="360">
        <v>1278.4186335403731</v>
      </c>
      <c r="G44" s="360">
        <v>0</v>
      </c>
      <c r="H44" s="360">
        <v>169.63578947368418</v>
      </c>
      <c r="I44" s="360">
        <v>0.60654761904761878</v>
      </c>
      <c r="J44" s="360">
        <v>84.954761904761909</v>
      </c>
      <c r="K44" s="361">
        <v>1012.0738095238097</v>
      </c>
      <c r="L44" s="361">
        <v>18.903571428571418</v>
      </c>
      <c r="M44" s="361">
        <v>30.178260869565204</v>
      </c>
      <c r="N44" s="361">
        <v>106.81904761904764</v>
      </c>
      <c r="O44" s="361">
        <v>19.207751937984497</v>
      </c>
    </row>
    <row r="45" spans="1:15" x14ac:dyDescent="0.3">
      <c r="A45" s="6" t="s">
        <v>408</v>
      </c>
      <c r="B45" s="360" t="s">
        <v>50</v>
      </c>
      <c r="C45" s="360" t="s">
        <v>50</v>
      </c>
      <c r="D45" s="360" t="s">
        <v>50</v>
      </c>
      <c r="E45" s="360">
        <v>217.97080745341609</v>
      </c>
      <c r="F45" s="360">
        <v>1373.1590062111804</v>
      </c>
      <c r="G45" s="360">
        <v>0</v>
      </c>
      <c r="H45" s="360">
        <v>204.06376811594197</v>
      </c>
      <c r="I45" s="360">
        <v>0.41547619047619089</v>
      </c>
      <c r="J45" s="360">
        <v>74.952380952380977</v>
      </c>
      <c r="K45" s="361">
        <v>1012.2053571428573</v>
      </c>
      <c r="L45" s="361">
        <v>17.830357142857142</v>
      </c>
      <c r="M45" s="361">
        <v>39.378881987577621</v>
      </c>
      <c r="N45" s="361">
        <v>134.78333333333342</v>
      </c>
      <c r="O45" s="361">
        <v>27.869047619047613</v>
      </c>
    </row>
    <row r="46" spans="1:15" x14ac:dyDescent="0.3">
      <c r="A46" s="6" t="s">
        <v>409</v>
      </c>
      <c r="B46" s="360" t="s">
        <v>50</v>
      </c>
      <c r="C46" s="360" t="s">
        <v>50</v>
      </c>
      <c r="D46" s="360" t="s">
        <v>50</v>
      </c>
      <c r="E46" s="360">
        <v>217.83312499999997</v>
      </c>
      <c r="F46" s="360">
        <v>1383.3343749999995</v>
      </c>
      <c r="G46" s="360">
        <v>0</v>
      </c>
      <c r="H46" s="360">
        <v>248.8900000000001</v>
      </c>
      <c r="I46" s="360">
        <v>0.24107142857142874</v>
      </c>
      <c r="J46" s="360">
        <v>83.501785714285717</v>
      </c>
      <c r="K46" s="361">
        <v>1016.86130952381</v>
      </c>
      <c r="L46" s="361">
        <v>18.799404761904757</v>
      </c>
      <c r="M46" s="361">
        <v>24.051592356687888</v>
      </c>
      <c r="N46" s="361">
        <v>118.23749999999997</v>
      </c>
      <c r="O46" s="361">
        <v>48.441666666666663</v>
      </c>
    </row>
    <row r="47" spans="1:15" x14ac:dyDescent="0.3">
      <c r="A47" s="6" t="s">
        <v>410</v>
      </c>
      <c r="B47" s="360" t="s">
        <v>50</v>
      </c>
      <c r="C47" s="360" t="s">
        <v>50</v>
      </c>
      <c r="D47" s="360" t="s">
        <v>50</v>
      </c>
      <c r="E47" s="360">
        <v>192.43726708074527</v>
      </c>
      <c r="F47" s="360">
        <v>1311.1801242236013</v>
      </c>
      <c r="G47" s="360">
        <v>0</v>
      </c>
      <c r="H47" s="360">
        <v>200.29687499999997</v>
      </c>
      <c r="I47" s="360">
        <v>0.31488095238095248</v>
      </c>
      <c r="J47" s="360">
        <v>81.728571428571442</v>
      </c>
      <c r="K47" s="361">
        <v>1013.0738095238094</v>
      </c>
      <c r="L47" s="361">
        <v>17.991666666666656</v>
      </c>
      <c r="M47" s="361">
        <v>22.726708074534166</v>
      </c>
      <c r="N47" s="361">
        <v>104.59345238095241</v>
      </c>
      <c r="O47" s="361">
        <v>38.182142857142857</v>
      </c>
    </row>
    <row r="48" spans="1:15" x14ac:dyDescent="0.3">
      <c r="A48" s="6" t="s">
        <v>411</v>
      </c>
      <c r="B48" s="360" t="s">
        <v>50</v>
      </c>
      <c r="C48" s="360" t="s">
        <v>50</v>
      </c>
      <c r="D48" s="360" t="s">
        <v>50</v>
      </c>
      <c r="E48" s="360">
        <v>151.68198757763975</v>
      </c>
      <c r="F48" s="360">
        <v>1198.873291925466</v>
      </c>
      <c r="G48" s="360">
        <v>0</v>
      </c>
      <c r="H48" s="360">
        <v>214.53235294117644</v>
      </c>
      <c r="I48" s="360">
        <v>0.93273809523809503</v>
      </c>
      <c r="J48" s="360">
        <v>81.494642857142836</v>
      </c>
      <c r="K48" s="361">
        <v>1005.6244047619044</v>
      </c>
      <c r="L48" s="361">
        <v>16.642857142857149</v>
      </c>
      <c r="M48" s="361">
        <v>37.842857142857135</v>
      </c>
      <c r="N48" s="361">
        <v>94.07857142857145</v>
      </c>
      <c r="O48" s="361">
        <v>21.478571428571431</v>
      </c>
    </row>
    <row r="49" spans="1:15" x14ac:dyDescent="0.3">
      <c r="A49" s="6" t="s">
        <v>412</v>
      </c>
      <c r="B49" s="360" t="s">
        <v>50</v>
      </c>
      <c r="C49" s="360" t="s">
        <v>50</v>
      </c>
      <c r="D49" s="360" t="s">
        <v>50</v>
      </c>
      <c r="E49" s="360">
        <v>85.544230769230765</v>
      </c>
      <c r="F49" s="360">
        <v>1032.4737179487179</v>
      </c>
      <c r="G49" s="360">
        <v>0</v>
      </c>
      <c r="H49" s="360">
        <v>84.576470588235338</v>
      </c>
      <c r="I49" s="360">
        <v>2.0279761904761902</v>
      </c>
      <c r="J49" s="360">
        <v>70.752976190476147</v>
      </c>
      <c r="K49" s="361">
        <v>1006.4684523809525</v>
      </c>
      <c r="L49" s="361">
        <v>15.629761904761901</v>
      </c>
      <c r="M49" s="361">
        <v>53.601249999999979</v>
      </c>
      <c r="N49" s="361">
        <v>67.148214285714317</v>
      </c>
      <c r="O49" s="361">
        <v>17.19464285714287</v>
      </c>
    </row>
    <row r="50" spans="1:15" x14ac:dyDescent="0.3">
      <c r="A50" s="6" t="s">
        <v>413</v>
      </c>
      <c r="B50" s="360" t="s">
        <v>50</v>
      </c>
      <c r="C50" s="360" t="s">
        <v>50</v>
      </c>
      <c r="D50" s="360" t="s">
        <v>50</v>
      </c>
      <c r="E50" s="360">
        <v>99.286904761904808</v>
      </c>
      <c r="F50" s="360">
        <v>1076.7505952380955</v>
      </c>
      <c r="G50" s="360" t="e">
        <v>#DIV/0!</v>
      </c>
      <c r="H50" s="360">
        <v>132.55503875968989</v>
      </c>
      <c r="I50" s="360">
        <v>1.0672619047619041</v>
      </c>
      <c r="J50" s="360">
        <v>82.673809523809609</v>
      </c>
      <c r="K50" s="361">
        <v>998.85178571428537</v>
      </c>
      <c r="L50" s="361">
        <v>11.870833333333328</v>
      </c>
      <c r="M50" s="361">
        <v>44.135403726708091</v>
      </c>
      <c r="N50" s="361">
        <v>46.618452380952391</v>
      </c>
      <c r="O50" s="361">
        <v>23.592261904761923</v>
      </c>
    </row>
    <row r="51" spans="1:15" x14ac:dyDescent="0.3">
      <c r="A51" s="6" t="s">
        <v>414</v>
      </c>
      <c r="B51" s="360" t="s">
        <v>50</v>
      </c>
      <c r="C51" s="360" t="s">
        <v>50</v>
      </c>
      <c r="D51" s="360" t="s">
        <v>50</v>
      </c>
      <c r="E51" s="360">
        <v>61.493055555555557</v>
      </c>
      <c r="F51" s="360">
        <v>1073.0298611111111</v>
      </c>
      <c r="G51" s="360">
        <v>0</v>
      </c>
      <c r="H51" s="360">
        <v>93.605882352941165</v>
      </c>
      <c r="I51" s="360">
        <v>2.698620689655173</v>
      </c>
      <c r="J51" s="360">
        <v>68.380689655172375</v>
      </c>
      <c r="K51" s="361">
        <v>1007.092413793103</v>
      </c>
      <c r="L51" s="361">
        <v>8.3448275862068897</v>
      </c>
      <c r="M51" s="361">
        <v>50.21079136690647</v>
      </c>
      <c r="N51" s="361">
        <v>60.342758620689651</v>
      </c>
      <c r="O51" s="361">
        <v>21.925517241379325</v>
      </c>
    </row>
    <row r="52" spans="1:15" x14ac:dyDescent="0.3">
      <c r="A52" s="6" t="s">
        <v>415</v>
      </c>
      <c r="B52" s="360" t="s">
        <v>50</v>
      </c>
      <c r="C52" s="360" t="s">
        <v>50</v>
      </c>
      <c r="D52" s="360" t="s">
        <v>50</v>
      </c>
      <c r="E52" s="360">
        <v>147.51190476190473</v>
      </c>
      <c r="F52" s="360">
        <v>1251.5148809523805</v>
      </c>
      <c r="G52" s="360">
        <v>0</v>
      </c>
      <c r="H52" s="360">
        <v>110.24109589041099</v>
      </c>
      <c r="I52" s="360">
        <v>1.0672619047619041</v>
      </c>
      <c r="J52" s="360">
        <v>75.389880952380949</v>
      </c>
      <c r="K52" s="361">
        <v>1014.79880952381</v>
      </c>
      <c r="L52" s="361">
        <v>9.7261904761904781</v>
      </c>
      <c r="M52" s="361">
        <v>34.044099378881981</v>
      </c>
      <c r="N52" s="361">
        <v>70.203571428571436</v>
      </c>
      <c r="O52" s="361">
        <v>68.985714285714295</v>
      </c>
    </row>
    <row r="53" spans="1:15" x14ac:dyDescent="0.3">
      <c r="A53" s="6" t="s">
        <v>416</v>
      </c>
      <c r="B53" s="360" t="s">
        <v>50</v>
      </c>
      <c r="C53" s="360" t="s">
        <v>50</v>
      </c>
      <c r="D53" s="360" t="s">
        <v>50</v>
      </c>
      <c r="E53" s="360">
        <v>210.89404761904757</v>
      </c>
      <c r="F53" s="360">
        <v>1418.388690476191</v>
      </c>
      <c r="G53" s="360">
        <v>0</v>
      </c>
      <c r="H53" s="360">
        <v>179.93617021276594</v>
      </c>
      <c r="I53" s="360">
        <v>0.29404761904761945</v>
      </c>
      <c r="J53" s="360">
        <v>81.385119047619014</v>
      </c>
      <c r="K53" s="361">
        <v>1023.9511904761907</v>
      </c>
      <c r="L53" s="361">
        <v>8.3660714285714306</v>
      </c>
      <c r="M53" s="361">
        <v>19.711250000000003</v>
      </c>
      <c r="N53" s="361">
        <v>73.410119047619062</v>
      </c>
      <c r="O53" s="361">
        <v>94.605357142857102</v>
      </c>
    </row>
    <row r="54" spans="1:15" x14ac:dyDescent="0.3">
      <c r="A54" s="6" t="s">
        <v>417</v>
      </c>
      <c r="B54" s="360" t="s">
        <v>50</v>
      </c>
      <c r="C54" s="360" t="s">
        <v>50</v>
      </c>
      <c r="D54" s="360" t="s">
        <v>50</v>
      </c>
      <c r="E54" s="360">
        <v>169.13690476190473</v>
      </c>
      <c r="F54" s="360">
        <v>1502.1988095238103</v>
      </c>
      <c r="G54" s="360">
        <v>0</v>
      </c>
      <c r="H54" s="360">
        <v>177.76666666666659</v>
      </c>
      <c r="I54" s="360">
        <v>0.32202380952380988</v>
      </c>
      <c r="J54" s="360">
        <v>76.048214285714309</v>
      </c>
      <c r="K54" s="361">
        <v>1023.969642857143</v>
      </c>
      <c r="L54" s="361">
        <v>7.2607142857142852</v>
      </c>
      <c r="M54" s="361">
        <v>19.557763975155293</v>
      </c>
      <c r="N54" s="361">
        <v>80.908928571428561</v>
      </c>
      <c r="O54" s="361">
        <v>94.142857142857153</v>
      </c>
    </row>
    <row r="55" spans="1:15" x14ac:dyDescent="0.3">
      <c r="A55" s="6" t="s">
        <v>418</v>
      </c>
      <c r="B55" s="360" t="s">
        <v>50</v>
      </c>
      <c r="C55" s="360" t="s">
        <v>50</v>
      </c>
      <c r="D55" s="360" t="s">
        <v>50</v>
      </c>
      <c r="E55" s="360">
        <v>166.9</v>
      </c>
      <c r="F55" s="360">
        <v>1288.0831325301201</v>
      </c>
      <c r="G55" s="360">
        <v>0</v>
      </c>
      <c r="H55" s="360">
        <v>168.02333333333328</v>
      </c>
      <c r="I55" s="360">
        <v>0.52678571428571386</v>
      </c>
      <c r="J55" s="360">
        <v>83.387730061349686</v>
      </c>
      <c r="K55" s="361">
        <v>1009.619512195122</v>
      </c>
      <c r="L55" s="361">
        <v>8.7431137724550894</v>
      </c>
      <c r="M55" s="361">
        <v>25.864779874213824</v>
      </c>
      <c r="N55" s="361">
        <v>58.45828220858894</v>
      </c>
      <c r="O55" s="361">
        <v>92.506024096385531</v>
      </c>
    </row>
    <row r="57" spans="1:15" x14ac:dyDescent="0.3">
      <c r="A57" s="349" t="s">
        <v>435</v>
      </c>
      <c r="B57" s="349"/>
      <c r="C57" s="349"/>
      <c r="D57" s="349"/>
      <c r="E57" s="349"/>
    </row>
  </sheetData>
  <mergeCells count="1">
    <mergeCell ref="A57:E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Rapporto Annuale 2013</vt:lpstr>
      <vt:lpstr>DATI RRQA Teverola 2013</vt:lpstr>
      <vt:lpstr>DATI RRQA Marcianise 2013</vt:lpstr>
      <vt:lpstr>Foglio1</vt:lpstr>
    </vt:vector>
  </TitlesOfParts>
  <Company>Repower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rossella.dinardo</dc:creator>
  <cp:lastModifiedBy>rossella.dinardo</cp:lastModifiedBy>
  <cp:lastPrinted>2013-04-24T14:39:34Z</cp:lastPrinted>
  <dcterms:created xsi:type="dcterms:W3CDTF">2012-11-13T08:13:36Z</dcterms:created>
  <dcterms:modified xsi:type="dcterms:W3CDTF">2014-04-23T07:51:02Z</dcterms:modified>
</cp:coreProperties>
</file>