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-data-01\vdiprofiles$\AngeliniCLT\Desktop\Flora\Procedibilità\"/>
    </mc:Choice>
  </mc:AlternateContent>
  <xr:revisionPtr revIDLastSave="0" documentId="8_{85968EDC-B194-47CE-BF1A-3C8B81C2FB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 1-2-3" sheetId="2" r:id="rId1"/>
    <sheet name="Tabelle 6-7" sheetId="3" r:id="rId2"/>
    <sheet name="Anno 2019 PKS zero" sheetId="6" r:id="rId3"/>
    <sheet name="Anno 2019 CIPPATO" sheetId="7" r:id="rId4"/>
  </sheets>
  <definedNames>
    <definedName name="_xlnm.Print_Area" localSheetId="3">'Anno 2019 CIPPATO'!$A:$E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7" l="1"/>
  <c r="D32" i="7" l="1"/>
  <c r="D45" i="7"/>
  <c r="D43" i="7"/>
  <c r="C8" i="2" l="1"/>
  <c r="C9" i="2"/>
  <c r="E15" i="7" l="1"/>
  <c r="E13" i="7"/>
  <c r="I10" i="6"/>
  <c r="I25" i="6" s="1"/>
  <c r="D47" i="6"/>
  <c r="D29" i="6"/>
  <c r="E15" i="6"/>
  <c r="E13" i="6"/>
  <c r="G11" i="2" l="1"/>
  <c r="G10" i="2"/>
  <c r="H25" i="6"/>
  <c r="I11" i="6"/>
  <c r="H26" i="6" s="1"/>
  <c r="I26" i="6" l="1"/>
  <c r="I27" i="6" s="1"/>
  <c r="F11" i="2"/>
  <c r="G12" i="2"/>
  <c r="F10" i="2"/>
  <c r="H27" i="6"/>
  <c r="D53" i="7"/>
  <c r="F12" i="2" l="1"/>
  <c r="D54" i="7"/>
  <c r="D33" i="7"/>
  <c r="E17" i="7" s="1"/>
  <c r="E23" i="3" s="1"/>
  <c r="E14" i="7"/>
  <c r="D48" i="6"/>
  <c r="D51" i="6" s="1"/>
  <c r="D52" i="6" s="1"/>
  <c r="D38" i="6"/>
  <c r="D41" i="6" s="1"/>
  <c r="D42" i="6" s="1"/>
  <c r="D32" i="6"/>
  <c r="D33" i="6" s="1"/>
  <c r="E17" i="6" s="1"/>
  <c r="E11" i="3" s="1"/>
  <c r="E14" i="6"/>
  <c r="E16" i="6" s="1"/>
  <c r="C23" i="3" l="1"/>
  <c r="E16" i="7"/>
  <c r="D24" i="3" s="1"/>
  <c r="D57" i="7"/>
  <c r="D58" i="7" s="1"/>
  <c r="E18" i="6"/>
  <c r="F12" i="3"/>
  <c r="D12" i="3"/>
  <c r="C11" i="3"/>
  <c r="G12" i="3"/>
  <c r="E19" i="6"/>
  <c r="D46" i="7"/>
  <c r="D47" i="7" s="1"/>
  <c r="D48" i="7" s="1"/>
  <c r="G24" i="3" l="1"/>
  <c r="E19" i="7"/>
  <c r="F24" i="3"/>
  <c r="E18" i="7"/>
  <c r="E20" i="7" s="1"/>
  <c r="E22" i="7" s="1"/>
  <c r="E23" i="7" s="1"/>
  <c r="H12" i="3"/>
  <c r="I12" i="3" s="1"/>
  <c r="J12" i="3" s="1"/>
  <c r="E20" i="6"/>
  <c r="H24" i="3" l="1"/>
  <c r="I24" i="3" s="1"/>
  <c r="J24" i="3" s="1"/>
  <c r="E22" i="6"/>
  <c r="E23" i="6" s="1"/>
</calcChain>
</file>

<file path=xl/sharedStrings.xml><?xml version="1.0" encoding="utf-8"?>
<sst xmlns="http://schemas.openxmlformats.org/spreadsheetml/2006/main" count="246" uniqueCount="116">
  <si>
    <t>A.</t>
  </si>
  <si>
    <t>B.</t>
  </si>
  <si>
    <t>C.</t>
  </si>
  <si>
    <t>D.</t>
  </si>
  <si>
    <t>E.</t>
  </si>
  <si>
    <t>F.</t>
  </si>
  <si>
    <t>G.</t>
  </si>
  <si>
    <t xml:space="preserve">Quantità di carbone bruciato </t>
  </si>
  <si>
    <t>Quantità di CO2 emessa per combustione carbone</t>
  </si>
  <si>
    <t>Quantità di PKS bruciato in co-combustione</t>
  </si>
  <si>
    <t>Quantità di CO2 risparmiata per combustione PKS in sostituzione di una equivalente quantità di carbone</t>
  </si>
  <si>
    <t>CO2 emessa per trasporto carbone</t>
  </si>
  <si>
    <t>CO2 emessa per trasporto PKS</t>
  </si>
  <si>
    <t>CO2 evitata per mancato trasporto carbone equivalente a biomassa utilizzata</t>
  </si>
  <si>
    <t>H.</t>
  </si>
  <si>
    <t>CO2 evitata per trasporto biomasse al posto del carbone sostituito</t>
  </si>
  <si>
    <t>I.</t>
  </si>
  <si>
    <t>CO2 evitata (in combustione, bilancio trasposrto carbone/biomasse)</t>
  </si>
  <si>
    <t>L.</t>
  </si>
  <si>
    <t>% CO2 evitata sul totale in assetto carbone</t>
  </si>
  <si>
    <t>Descrizione dato</t>
  </si>
  <si>
    <t>Fonte dato</t>
  </si>
  <si>
    <t>Unità misura</t>
  </si>
  <si>
    <t>Valore</t>
  </si>
  <si>
    <t>Gcal/anno</t>
  </si>
  <si>
    <t>t/anno</t>
  </si>
  <si>
    <t>n. navi da 70000</t>
  </si>
  <si>
    <t>giorni di navig da indones</t>
  </si>
  <si>
    <t xml:space="preserve">t CO2 totali </t>
  </si>
  <si>
    <t>Tabella 1 - trasporto carbone</t>
  </si>
  <si>
    <t>distanza in linea d'aria Km</t>
  </si>
  <si>
    <t>distanza stradale Km</t>
  </si>
  <si>
    <t>Tabella 2 - trasporto PKS</t>
  </si>
  <si>
    <t>n. navi handy da 15.000</t>
  </si>
  <si>
    <t>t di CO2 giorno**</t>
  </si>
  <si>
    <t>** La fonte dei dati è la tabella dei parametri standard nazionali, pubblicata dal ministero dell'ambiente in data 05.02.2015.</t>
  </si>
  <si>
    <t>t di carbone risparmiato</t>
  </si>
  <si>
    <t>%</t>
  </si>
  <si>
    <t>Tabella 3 - mancato trasporto carbone</t>
  </si>
  <si>
    <t>kt/anno</t>
  </si>
  <si>
    <t xml:space="preserve">kt CO2 totali </t>
  </si>
  <si>
    <t>(C./A.)*B.</t>
  </si>
  <si>
    <t>INPUT</t>
  </si>
  <si>
    <t>Tabella 1 (sotto)</t>
  </si>
  <si>
    <t>Tabella 2 (sotto)</t>
  </si>
  <si>
    <t>Tabella 3 (sotto)</t>
  </si>
  <si>
    <t>&gt; approssimato a</t>
  </si>
  <si>
    <r>
      <t xml:space="preserve">"= </t>
    </r>
    <r>
      <rPr>
        <sz val="12"/>
        <color rgb="FFFF0000"/>
        <rFont val="Calibri"/>
        <family val="2"/>
        <scheme val="minor"/>
      </rPr>
      <t>F - G</t>
    </r>
    <r>
      <rPr>
        <sz val="12"/>
        <color theme="1"/>
        <rFont val="Calibri"/>
        <family val="2"/>
        <scheme val="minor"/>
      </rPr>
      <t>"</t>
    </r>
  </si>
  <si>
    <r>
      <t xml:space="preserve">"= </t>
    </r>
    <r>
      <rPr>
        <b/>
        <sz val="12"/>
        <color rgb="FFFF0000"/>
        <rFont val="Calibri"/>
        <family val="2"/>
        <scheme val="minor"/>
      </rPr>
      <t>D - H</t>
    </r>
    <r>
      <rPr>
        <b/>
        <sz val="12"/>
        <color theme="1"/>
        <rFont val="Calibri"/>
        <family val="2"/>
        <scheme val="minor"/>
      </rPr>
      <t>"</t>
    </r>
  </si>
  <si>
    <r>
      <t xml:space="preserve">"= </t>
    </r>
    <r>
      <rPr>
        <b/>
        <sz val="12"/>
        <color rgb="FFFF0000"/>
        <rFont val="Calibri"/>
        <family val="2"/>
        <scheme val="minor"/>
      </rPr>
      <t>I  / B</t>
    </r>
    <r>
      <rPr>
        <b/>
        <sz val="12"/>
        <color theme="1"/>
        <rFont val="Calibri"/>
        <family val="2"/>
        <scheme val="minor"/>
      </rPr>
      <t>"</t>
    </r>
  </si>
  <si>
    <t>Quantità di carbone bruciato (da dichiarazione CO2)</t>
  </si>
  <si>
    <t>Quantità di PKS bruciato in co-combustione (da dichiarazione CO2)</t>
  </si>
  <si>
    <t>Quantità di CO2 emessa per combustione carbone (da dichiarazione CO2)</t>
  </si>
  <si>
    <t>Tabella 2 - trasporto CIPPATO DA FIL. CORTA</t>
  </si>
  <si>
    <t>Provenienza: Zona montagnosa Nord ovest Olbia Tempio</t>
  </si>
  <si>
    <t>Quantità di CIPPATO bruciato in co-combustione</t>
  </si>
  <si>
    <t>Quantità di CO2 risparmiata per combustione CIPPATO in sostituzione di una equivalente quantità di carbone</t>
  </si>
  <si>
    <t>CO2 emessa per trasporto CIPPATO</t>
  </si>
  <si>
    <t>Quantità di CIPPATO bruciato in co-combustione (da dichiarazione CO2)</t>
  </si>
  <si>
    <t>Volume camion mc</t>
  </si>
  <si>
    <t>Densità cippato (ton/mc)</t>
  </si>
  <si>
    <t>Volume camion ton</t>
  </si>
  <si>
    <t>N. camion necessari</t>
  </si>
  <si>
    <t>Coeff. Emissivo camion 
Kg CO2/Km</t>
  </si>
  <si>
    <t>CO2 emessa per ogni viaggio da 1 camion</t>
  </si>
  <si>
    <t>kg CO2 totale emessa</t>
  </si>
  <si>
    <t>Coeff. Emissivo camion 
Kg CO2/ton/Km***</t>
  </si>
  <si>
    <t>giorni di navig da mar baltico</t>
  </si>
  <si>
    <t>CO2 evitata (in combustione, bilancio trasporto carbone/biomasse)</t>
  </si>
  <si>
    <t>Tabella 1</t>
  </si>
  <si>
    <t>Calorie PKS Gcal</t>
  </si>
  <si>
    <t>Calorie cippato Gcal</t>
  </si>
  <si>
    <t>Calorie carbone Gcal</t>
  </si>
  <si>
    <t>Tabella 3</t>
  </si>
  <si>
    <t xml:space="preserve">% Calorie  PKS  </t>
  </si>
  <si>
    <t>% Calorie cippato</t>
  </si>
  <si>
    <t>con pks</t>
  </si>
  <si>
    <t>con cippato</t>
  </si>
  <si>
    <t>Tabella 2</t>
  </si>
  <si>
    <t>totale</t>
  </si>
  <si>
    <t>KT di carbone totali</t>
  </si>
  <si>
    <t>KT di CO2 totali (da carbone)</t>
  </si>
  <si>
    <r>
      <t>TABELLA 6 CO</t>
    </r>
    <r>
      <rPr>
        <b/>
        <vertAlign val="subscript"/>
        <sz val="18"/>
        <rFont val="Polo"/>
      </rPr>
      <t>2</t>
    </r>
    <r>
      <rPr>
        <b/>
        <sz val="18"/>
        <rFont val="Polo"/>
      </rPr>
      <t xml:space="preserve"> EVITATA CON UTILIZZO PKS</t>
    </r>
  </si>
  <si>
    <t>COMBUSTIONE</t>
  </si>
  <si>
    <t>TRASPORTO</t>
  </si>
  <si>
    <t>BILANCIO</t>
  </si>
  <si>
    <r>
      <t>CO</t>
    </r>
    <r>
      <rPr>
        <vertAlign val="subscript"/>
        <sz val="11"/>
        <rFont val="Polo"/>
      </rPr>
      <t>2</t>
    </r>
    <r>
      <rPr>
        <sz val="11"/>
        <rFont val="Polo"/>
      </rPr>
      <t xml:space="preserve"> prodotta </t>
    </r>
  </si>
  <si>
    <r>
      <t>CO</t>
    </r>
    <r>
      <rPr>
        <vertAlign val="subscript"/>
        <sz val="11"/>
        <rFont val="Polo"/>
      </rPr>
      <t>2</t>
    </r>
    <r>
      <rPr>
        <sz val="11"/>
        <rFont val="Polo"/>
      </rPr>
      <t xml:space="preserve"> evitata </t>
    </r>
  </si>
  <si>
    <r>
      <t>CO</t>
    </r>
    <r>
      <rPr>
        <vertAlign val="subscript"/>
        <sz val="11"/>
        <rFont val="Polo"/>
      </rPr>
      <t xml:space="preserve">2 </t>
    </r>
    <r>
      <rPr>
        <sz val="11"/>
        <rFont val="Polo"/>
      </rPr>
      <t>emessa</t>
    </r>
  </si>
  <si>
    <r>
      <t>CO</t>
    </r>
    <r>
      <rPr>
        <vertAlign val="subscript"/>
        <sz val="11"/>
        <rFont val="Polo"/>
      </rPr>
      <t>2</t>
    </r>
    <r>
      <rPr>
        <sz val="11"/>
        <rFont val="Polo"/>
      </rPr>
      <t xml:space="preserve"> emessa </t>
    </r>
  </si>
  <si>
    <t xml:space="preserve">CO2 evitata </t>
  </si>
  <si>
    <r>
      <t>(CO</t>
    </r>
    <r>
      <rPr>
        <vertAlign val="subscript"/>
        <sz val="11"/>
        <rFont val="Polo"/>
      </rPr>
      <t>2</t>
    </r>
    <r>
      <rPr>
        <sz val="11"/>
        <rFont val="Polo"/>
      </rPr>
      <t xml:space="preserve"> evitata in combustione, CO</t>
    </r>
    <r>
      <rPr>
        <vertAlign val="subscript"/>
        <sz val="11"/>
        <rFont val="Polo"/>
      </rPr>
      <t>2</t>
    </r>
    <r>
      <rPr>
        <sz val="11"/>
        <rFont val="Polo"/>
      </rPr>
      <t xml:space="preserve"> trasporto biomasse, CO</t>
    </r>
    <r>
      <rPr>
        <vertAlign val="subscript"/>
        <sz val="11"/>
        <rFont val="Polo"/>
      </rPr>
      <t>2</t>
    </r>
    <r>
      <rPr>
        <sz val="11"/>
        <rFont val="Polo"/>
      </rPr>
      <t xml:space="preserve"> trasporto carbone equivalente)</t>
    </r>
  </si>
  <si>
    <r>
      <t>% CO</t>
    </r>
    <r>
      <rPr>
        <vertAlign val="subscript"/>
        <sz val="11"/>
        <rFont val="Polo"/>
      </rPr>
      <t>2</t>
    </r>
    <r>
      <rPr>
        <sz val="11"/>
        <rFont val="Polo"/>
      </rPr>
      <t xml:space="preserve"> evitata sul totale in assetto carbone</t>
    </r>
  </si>
  <si>
    <t xml:space="preserve"> Assetto solo carbone da Dichiarazione CO2</t>
  </si>
  <si>
    <t>Co-combustione di una certa % di biomassa</t>
  </si>
  <si>
    <t>per trasporto cippato</t>
  </si>
  <si>
    <t xml:space="preserve"> mancato trasporto di  quantità di carbone equivalente alla biomassa utilizzata</t>
  </si>
  <si>
    <t xml:space="preserve"> per trasp biomasse al posto del carb sostituito</t>
  </si>
  <si>
    <t>Kt/anno</t>
  </si>
  <si>
    <t xml:space="preserve">Input 0% </t>
  </si>
  <si>
    <t xml:space="preserve">Input sul reale </t>
  </si>
  <si>
    <t xml:space="preserve"> per trasporto carbone dal mar baltico kt/anno</t>
  </si>
  <si>
    <t>per trasporto PKS</t>
  </si>
  <si>
    <t>riduzione di CO2  kt/anno</t>
  </si>
  <si>
    <t>Anno 2016 - PKS</t>
  </si>
  <si>
    <t xml:space="preserve">carbone risparmiato kt/anno </t>
  </si>
  <si>
    <t>t di PKS</t>
  </si>
  <si>
    <t>t di cippato</t>
  </si>
  <si>
    <t>GJ/anno</t>
  </si>
  <si>
    <t>Calorie cippato GJ</t>
  </si>
  <si>
    <t>Calorie carbone GJ</t>
  </si>
  <si>
    <t>Calorie PKS GJ</t>
  </si>
  <si>
    <r>
      <t>TABELLA 6 CO</t>
    </r>
    <r>
      <rPr>
        <b/>
        <sz val="14"/>
        <rFont val="Polo"/>
      </rPr>
      <t>2</t>
    </r>
    <r>
      <rPr>
        <b/>
        <sz val="18"/>
        <rFont val="Polo"/>
      </rPr>
      <t xml:space="preserve"> EVITATA CON UTILIZZO CIPPATO</t>
    </r>
  </si>
  <si>
    <t xml:space="preserve">       </t>
  </si>
  <si>
    <t>*** La fonte dei dati di partenza, utilizzati per il calcolo dei coefficienti emissivi è l’Ofgem (Office of Gas and Electricity Markets)  un’Istituzione non governativa ed un indipendente Autorità Regolatoria Nazionale del Regno Unito riconosciuta dalla Comunità Europea.</t>
  </si>
  <si>
    <t>Anno 2019 - CIPPATO DA FILIERA CORTA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</si>
</sst>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.000_-;\-* #,##0.000_-;_-* &quot;-&quot;??_-;_-@_-"/>
    <numFmt numFmtId="167" formatCode="0.000"/>
    <numFmt numFmtId="168" formatCode="#,##0.000"/>
    <numFmt numFmtId="169" formatCode="0.0000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Polo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olo"/>
    </font>
    <font>
      <b/>
      <sz val="18"/>
      <name val="Polo"/>
    </font>
    <font>
      <b/>
      <vertAlign val="subscript"/>
      <sz val="18"/>
      <name val="Polo"/>
    </font>
    <font>
      <b/>
      <sz val="11"/>
      <name val="Polo"/>
    </font>
    <font>
      <vertAlign val="subscript"/>
      <sz val="11"/>
      <name val="Polo"/>
    </font>
    <font>
      <b/>
      <sz val="14"/>
      <name val="Polo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9C57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164" fontId="8" fillId="0" borderId="0" applyFont="0" applyFill="0" applyBorder="0" applyAlignment="0" applyProtection="0"/>
    <xf numFmtId="0" fontId="21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37" applyNumberFormat="0" applyAlignment="0" applyProtection="0"/>
    <xf numFmtId="0" fontId="26" fillId="0" borderId="38" applyNumberFormat="0" applyFill="0" applyAlignment="0" applyProtection="0"/>
    <xf numFmtId="0" fontId="27" fillId="20" borderId="3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4" borderId="0" applyNumberFormat="0" applyBorder="0" applyAlignment="0" applyProtection="0"/>
    <xf numFmtId="0" fontId="28" fillId="10" borderId="37" applyNumberFormat="0" applyAlignment="0" applyProtection="0"/>
    <xf numFmtId="43" fontId="22" fillId="0" borderId="0" applyFont="0" applyFill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22" fillId="0" borderId="0"/>
    <xf numFmtId="0" fontId="22" fillId="26" borderId="40" applyNumberFormat="0" applyFont="0" applyAlignment="0" applyProtection="0"/>
    <xf numFmtId="0" fontId="31" fillId="19" borderId="4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7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5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27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3" borderId="5" xfId="0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5" fillId="3" borderId="1" xfId="0" applyFont="1" applyFill="1" applyBorder="1"/>
    <xf numFmtId="49" fontId="7" fillId="3" borderId="1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/>
    <xf numFmtId="4" fontId="1" fillId="3" borderId="10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" fillId="3" borderId="12" xfId="0" applyFont="1" applyFill="1" applyBorder="1"/>
    <xf numFmtId="0" fontId="3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3" borderId="3" xfId="0" applyFill="1" applyBorder="1"/>
    <xf numFmtId="0" fontId="9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top" wrapText="1"/>
    </xf>
    <xf numFmtId="164" fontId="2" fillId="0" borderId="9" xfId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3" fontId="2" fillId="0" borderId="3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2" fillId="4" borderId="32" xfId="0" applyFont="1" applyFill="1" applyBorder="1" applyAlignment="1">
      <alignment horizontal="center" vertical="top" wrapText="1"/>
    </xf>
    <xf numFmtId="164" fontId="2" fillId="0" borderId="11" xfId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3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43" fontId="2" fillId="0" borderId="13" xfId="0" applyNumberFormat="1" applyFont="1" applyBorder="1" applyAlignment="1">
      <alignment horizontal="left" vertical="center"/>
    </xf>
    <xf numFmtId="2" fontId="2" fillId="0" borderId="33" xfId="0" applyNumberFormat="1" applyFont="1" applyBorder="1" applyAlignment="1">
      <alignment horizontal="center" vertical="top" wrapText="1"/>
    </xf>
    <xf numFmtId="10" fontId="2" fillId="0" borderId="13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/>
    <xf numFmtId="166" fontId="2" fillId="0" borderId="12" xfId="0" applyNumberFormat="1" applyFont="1" applyBorder="1" applyAlignment="1">
      <alignment horizontal="center" vertical="top" wrapText="1"/>
    </xf>
    <xf numFmtId="0" fontId="16" fillId="0" borderId="0" xfId="0" applyFont="1"/>
    <xf numFmtId="3" fontId="0" fillId="2" borderId="1" xfId="0" applyNumberFormat="1" applyFill="1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 applyAlignment="1">
      <alignment wrapText="1"/>
    </xf>
    <xf numFmtId="4" fontId="16" fillId="2" borderId="1" xfId="0" applyNumberFormat="1" applyFont="1" applyFill="1" applyBorder="1"/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/>
    <xf numFmtId="0" fontId="12" fillId="2" borderId="0" xfId="0" applyFont="1" applyFill="1" applyAlignment="1">
      <alignment horizontal="center" vertical="top" wrapText="1"/>
    </xf>
    <xf numFmtId="164" fontId="2" fillId="2" borderId="0" xfId="1" applyFont="1" applyFill="1" applyAlignment="1">
      <alignment horizontal="center" vertical="top" wrapText="1"/>
    </xf>
    <xf numFmtId="2" fontId="2" fillId="2" borderId="0" xfId="0" applyNumberFormat="1" applyFont="1" applyFill="1" applyAlignment="1">
      <alignment horizontal="center" vertical="top" wrapText="1"/>
    </xf>
    <xf numFmtId="43" fontId="2" fillId="2" borderId="0" xfId="0" applyNumberFormat="1" applyFont="1" applyFill="1" applyAlignment="1">
      <alignment horizontal="center" vertical="top" wrapText="1"/>
    </xf>
    <xf numFmtId="43" fontId="2" fillId="2" borderId="0" xfId="0" applyNumberFormat="1" applyFont="1" applyFill="1" applyAlignment="1">
      <alignment horizontal="left" vertical="center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ill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20" fillId="0" borderId="9" xfId="1" applyNumberFormat="1" applyFont="1" applyBorder="1" applyAlignment="1">
      <alignment vertical="center"/>
    </xf>
    <xf numFmtId="165" fontId="20" fillId="0" borderId="10" xfId="1" applyNumberFormat="1" applyFont="1" applyBorder="1" applyAlignment="1">
      <alignment vertical="center"/>
    </xf>
    <xf numFmtId="43" fontId="20" fillId="0" borderId="10" xfId="1" applyNumberFormat="1" applyFont="1" applyBorder="1" applyAlignment="1">
      <alignment vertical="center"/>
    </xf>
    <xf numFmtId="165" fontId="20" fillId="0" borderId="11" xfId="1" applyNumberFormat="1" applyFont="1" applyBorder="1" applyAlignment="1">
      <alignment vertical="center"/>
    </xf>
    <xf numFmtId="43" fontId="20" fillId="0" borderId="13" xfId="1" applyNumberFormat="1" applyFont="1" applyBorder="1" applyAlignment="1">
      <alignment vertical="center"/>
    </xf>
    <xf numFmtId="165" fontId="20" fillId="0" borderId="8" xfId="1" applyNumberFormat="1" applyFont="1" applyBorder="1" applyAlignment="1">
      <alignment vertical="center"/>
    </xf>
    <xf numFmtId="165" fontId="20" fillId="2" borderId="13" xfId="1" applyNumberFormat="1" applyFont="1" applyFill="1" applyBorder="1" applyAlignment="1">
      <alignment vertical="center"/>
    </xf>
    <xf numFmtId="43" fontId="20" fillId="0" borderId="1" xfId="1" applyNumberFormat="1" applyFont="1" applyBorder="1" applyAlignment="1">
      <alignment vertical="center"/>
    </xf>
    <xf numFmtId="43" fontId="20" fillId="0" borderId="12" xfId="1" applyNumberFormat="1" applyFont="1" applyBorder="1" applyAlignment="1">
      <alignment vertical="center"/>
    </xf>
    <xf numFmtId="3" fontId="0" fillId="0" borderId="1" xfId="0" applyNumberFormat="1" applyBorder="1" applyAlignment="1">
      <alignment horizontal="right"/>
    </xf>
    <xf numFmtId="165" fontId="20" fillId="2" borderId="10" xfId="1" applyNumberFormat="1" applyFont="1" applyFill="1" applyBorder="1" applyAlignment="1">
      <alignment vertical="center"/>
    </xf>
    <xf numFmtId="164" fontId="0" fillId="0" borderId="0" xfId="1" applyFont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2" fontId="1" fillId="3" borderId="10" xfId="0" applyNumberFormat="1" applyFont="1" applyFill="1" applyBorder="1" applyAlignment="1">
      <alignment horizontal="center"/>
    </xf>
    <xf numFmtId="168" fontId="1" fillId="0" borderId="1" xfId="0" applyNumberFormat="1" applyFont="1" applyBorder="1"/>
    <xf numFmtId="0" fontId="4" fillId="28" borderId="2" xfId="0" applyFont="1" applyFill="1" applyBorder="1"/>
    <xf numFmtId="0" fontId="0" fillId="28" borderId="3" xfId="0" applyFill="1" applyBorder="1"/>
    <xf numFmtId="0" fontId="0" fillId="28" borderId="0" xfId="0" applyFill="1"/>
    <xf numFmtId="0" fontId="0" fillId="28" borderId="0" xfId="0" applyFill="1" applyAlignment="1">
      <alignment horizontal="center"/>
    </xf>
    <xf numFmtId="0" fontId="1" fillId="28" borderId="0" xfId="0" applyFont="1" applyFill="1"/>
    <xf numFmtId="0" fontId="0" fillId="28" borderId="1" xfId="0" applyFill="1" applyBorder="1"/>
    <xf numFmtId="0" fontId="0" fillId="28" borderId="1" xfId="0" applyFill="1" applyBorder="1" applyAlignment="1">
      <alignment horizontal="center"/>
    </xf>
    <xf numFmtId="3" fontId="0" fillId="28" borderId="1" xfId="0" applyNumberFormat="1" applyFill="1" applyBorder="1" applyAlignment="1">
      <alignment horizontal="center"/>
    </xf>
    <xf numFmtId="0" fontId="9" fillId="28" borderId="0" xfId="0" applyFont="1" applyFill="1"/>
    <xf numFmtId="165" fontId="16" fillId="28" borderId="9" xfId="1" applyNumberFormat="1" applyFont="1" applyFill="1" applyBorder="1"/>
    <xf numFmtId="165" fontId="16" fillId="28" borderId="10" xfId="1" applyNumberFormat="1" applyFont="1" applyFill="1" applyBorder="1"/>
    <xf numFmtId="43" fontId="16" fillId="28" borderId="10" xfId="1" applyNumberFormat="1" applyFont="1" applyFill="1" applyBorder="1"/>
    <xf numFmtId="0" fontId="0" fillId="28" borderId="5" xfId="0" applyFill="1" applyBorder="1"/>
    <xf numFmtId="0" fontId="1" fillId="28" borderId="6" xfId="0" applyFont="1" applyFill="1" applyBorder="1"/>
    <xf numFmtId="0" fontId="1" fillId="28" borderId="6" xfId="0" applyFont="1" applyFill="1" applyBorder="1" applyAlignment="1">
      <alignment horizontal="center"/>
    </xf>
    <xf numFmtId="0" fontId="1" fillId="28" borderId="7" xfId="0" applyFont="1" applyFill="1" applyBorder="1" applyAlignment="1">
      <alignment horizontal="center"/>
    </xf>
    <xf numFmtId="165" fontId="16" fillId="28" borderId="11" xfId="1" applyNumberFormat="1" applyFont="1" applyFill="1" applyBorder="1"/>
    <xf numFmtId="43" fontId="16" fillId="28" borderId="12" xfId="1" applyNumberFormat="1" applyFont="1" applyFill="1" applyBorder="1"/>
    <xf numFmtId="0" fontId="0" fillId="28" borderId="8" xfId="0" applyFill="1" applyBorder="1"/>
    <xf numFmtId="0" fontId="0" fillId="28" borderId="4" xfId="0" applyFill="1" applyBorder="1" applyAlignment="1">
      <alignment horizontal="center"/>
    </xf>
    <xf numFmtId="0" fontId="16" fillId="28" borderId="0" xfId="0" applyFont="1" applyFill="1"/>
    <xf numFmtId="0" fontId="5" fillId="28" borderId="9" xfId="0" applyFont="1" applyFill="1" applyBorder="1" applyAlignment="1">
      <alignment horizontal="center"/>
    </xf>
    <xf numFmtId="3" fontId="0" fillId="28" borderId="10" xfId="0" applyNumberFormat="1" applyFill="1" applyBorder="1" applyAlignment="1">
      <alignment horizontal="center"/>
    </xf>
    <xf numFmtId="1" fontId="0" fillId="28" borderId="10" xfId="0" applyNumberFormat="1" applyFill="1" applyBorder="1" applyAlignment="1">
      <alignment horizontal="center"/>
    </xf>
    <xf numFmtId="0" fontId="5" fillId="28" borderId="1" xfId="0" applyFont="1" applyFill="1" applyBorder="1"/>
    <xf numFmtId="4" fontId="0" fillId="28" borderId="10" xfId="0" applyNumberFormat="1" applyFill="1" applyBorder="1" applyAlignment="1">
      <alignment horizontal="center"/>
    </xf>
    <xf numFmtId="165" fontId="16" fillId="28" borderId="8" xfId="1" applyNumberFormat="1" applyFont="1" applyFill="1" applyBorder="1"/>
    <xf numFmtId="2" fontId="0" fillId="28" borderId="10" xfId="0" applyNumberFormat="1" applyFill="1" applyBorder="1" applyAlignment="1">
      <alignment horizontal="center"/>
    </xf>
    <xf numFmtId="165" fontId="16" fillId="28" borderId="13" xfId="1" applyNumberFormat="1" applyFont="1" applyFill="1" applyBorder="1"/>
    <xf numFmtId="49" fontId="7" fillId="28" borderId="1" xfId="0" applyNumberFormat="1" applyFont="1" applyFill="1" applyBorder="1"/>
    <xf numFmtId="0" fontId="6" fillId="28" borderId="9" xfId="0" applyFont="1" applyFill="1" applyBorder="1" applyAlignment="1">
      <alignment horizontal="center"/>
    </xf>
    <xf numFmtId="0" fontId="1" fillId="28" borderId="1" xfId="0" applyFont="1" applyFill="1" applyBorder="1"/>
    <xf numFmtId="0" fontId="3" fillId="28" borderId="1" xfId="0" applyFont="1" applyFill="1" applyBorder="1"/>
    <xf numFmtId="4" fontId="1" fillId="28" borderId="10" xfId="0" applyNumberFormat="1" applyFont="1" applyFill="1" applyBorder="1" applyAlignment="1">
      <alignment horizontal="center"/>
    </xf>
    <xf numFmtId="0" fontId="6" fillId="28" borderId="11" xfId="0" applyFont="1" applyFill="1" applyBorder="1" applyAlignment="1">
      <alignment horizontal="center"/>
    </xf>
    <xf numFmtId="0" fontId="1" fillId="28" borderId="12" xfId="0" applyFont="1" applyFill="1" applyBorder="1"/>
    <xf numFmtId="0" fontId="3" fillId="28" borderId="12" xfId="0" applyFont="1" applyFill="1" applyBorder="1"/>
    <xf numFmtId="0" fontId="1" fillId="28" borderId="12" xfId="0" applyFont="1" applyFill="1" applyBorder="1" applyAlignment="1">
      <alignment horizontal="center"/>
    </xf>
    <xf numFmtId="2" fontId="1" fillId="28" borderId="13" xfId="0" applyNumberFormat="1" applyFont="1" applyFill="1" applyBorder="1" applyAlignment="1">
      <alignment horizontal="center"/>
    </xf>
    <xf numFmtId="0" fontId="16" fillId="28" borderId="8" xfId="0" applyFont="1" applyFill="1" applyBorder="1"/>
    <xf numFmtId="165" fontId="16" fillId="28" borderId="17" xfId="1" applyNumberFormat="1" applyFont="1" applyFill="1" applyBorder="1"/>
    <xf numFmtId="4" fontId="1" fillId="28" borderId="1" xfId="0" applyNumberFormat="1" applyFont="1" applyFill="1" applyBorder="1"/>
    <xf numFmtId="4" fontId="0" fillId="28" borderId="1" xfId="0" applyNumberFormat="1" applyFill="1" applyBorder="1"/>
    <xf numFmtId="165" fontId="16" fillId="28" borderId="18" xfId="1" applyNumberFormat="1" applyFont="1" applyFill="1" applyBorder="1"/>
    <xf numFmtId="43" fontId="16" fillId="28" borderId="13" xfId="1" applyNumberFormat="1" applyFont="1" applyFill="1" applyBorder="1"/>
    <xf numFmtId="4" fontId="0" fillId="28" borderId="1" xfId="0" applyNumberFormat="1" applyFill="1" applyBorder="1" applyAlignment="1">
      <alignment horizontal="right"/>
    </xf>
    <xf numFmtId="4" fontId="0" fillId="28" borderId="0" xfId="0" applyNumberFormat="1" applyFill="1"/>
    <xf numFmtId="4" fontId="0" fillId="28" borderId="0" xfId="0" applyNumberFormat="1" applyFill="1" applyAlignment="1">
      <alignment horizontal="center"/>
    </xf>
    <xf numFmtId="167" fontId="41" fillId="27" borderId="10" xfId="47" applyNumberFormat="1" applyBorder="1" applyAlignment="1">
      <alignment horizontal="center"/>
    </xf>
    <xf numFmtId="0" fontId="41" fillId="27" borderId="0" xfId="47" applyAlignment="1">
      <alignment horizontal="left"/>
    </xf>
    <xf numFmtId="169" fontId="2" fillId="0" borderId="12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7" fillId="28" borderId="5" xfId="0" applyFont="1" applyFill="1" applyBorder="1" applyAlignment="1">
      <alignment horizontal="center"/>
    </xf>
    <xf numFmtId="0" fontId="17" fillId="28" borderId="7" xfId="0" applyFont="1" applyFill="1" applyBorder="1" applyAlignment="1">
      <alignment horizontal="center"/>
    </xf>
    <xf numFmtId="0" fontId="17" fillId="28" borderId="6" xfId="0" applyFont="1" applyFill="1" applyBorder="1" applyAlignment="1">
      <alignment horizontal="center"/>
    </xf>
    <xf numFmtId="0" fontId="16" fillId="28" borderId="5" xfId="0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6" fillId="28" borderId="14" xfId="0" applyFont="1" applyFill="1" applyBorder="1" applyAlignment="1">
      <alignment horizontal="center" wrapText="1"/>
    </xf>
    <xf numFmtId="0" fontId="16" fillId="28" borderId="16" xfId="0" applyFont="1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8">
    <cellStyle name="20% - Colore 1 2" xfId="3" xr:uid="{00000000-0005-0000-0000-000000000000}"/>
    <cellStyle name="20% - Colore 2 2" xfId="4" xr:uid="{00000000-0005-0000-0000-000001000000}"/>
    <cellStyle name="20% - Colore 3 2" xfId="5" xr:uid="{00000000-0005-0000-0000-000002000000}"/>
    <cellStyle name="20% - Colore 4 2" xfId="6" xr:uid="{00000000-0005-0000-0000-000003000000}"/>
    <cellStyle name="20% - Colore 5 2" xfId="7" xr:uid="{00000000-0005-0000-0000-000004000000}"/>
    <cellStyle name="20% - Colore 6 2" xfId="8" xr:uid="{00000000-0005-0000-0000-000005000000}"/>
    <cellStyle name="40% - Colore 1 2" xfId="9" xr:uid="{00000000-0005-0000-0000-000006000000}"/>
    <cellStyle name="40% - Colore 2 2" xfId="10" xr:uid="{00000000-0005-0000-0000-000007000000}"/>
    <cellStyle name="40% - Colore 3 2" xfId="11" xr:uid="{00000000-0005-0000-0000-000008000000}"/>
    <cellStyle name="40% - Colore 4 2" xfId="12" xr:uid="{00000000-0005-0000-0000-000009000000}"/>
    <cellStyle name="40% - Colore 5 2" xfId="13" xr:uid="{00000000-0005-0000-0000-00000A000000}"/>
    <cellStyle name="40% - Colore 6 2" xfId="14" xr:uid="{00000000-0005-0000-0000-00000B000000}"/>
    <cellStyle name="60% - Colore 1 2" xfId="15" xr:uid="{00000000-0005-0000-0000-00000C000000}"/>
    <cellStyle name="60% - Colore 2 2" xfId="16" xr:uid="{00000000-0005-0000-0000-00000D000000}"/>
    <cellStyle name="60% - Colore 3 2" xfId="17" xr:uid="{00000000-0005-0000-0000-00000E000000}"/>
    <cellStyle name="60% - Colore 4 2" xfId="18" xr:uid="{00000000-0005-0000-0000-00000F000000}"/>
    <cellStyle name="60% - Colore 5 2" xfId="19" xr:uid="{00000000-0005-0000-0000-000010000000}"/>
    <cellStyle name="60% - Colore 6 2" xfId="20" xr:uid="{00000000-0005-0000-0000-000011000000}"/>
    <cellStyle name="Calcolo 2" xfId="21" xr:uid="{00000000-0005-0000-0000-000012000000}"/>
    <cellStyle name="Cella collegata 2" xfId="22" xr:uid="{00000000-0005-0000-0000-000013000000}"/>
    <cellStyle name="Cella da controllare 2" xfId="23" xr:uid="{00000000-0005-0000-0000-000014000000}"/>
    <cellStyle name="Colore 1 2" xfId="24" xr:uid="{00000000-0005-0000-0000-000015000000}"/>
    <cellStyle name="Colore 2 2" xfId="25" xr:uid="{00000000-0005-0000-0000-000016000000}"/>
    <cellStyle name="Colore 3 2" xfId="26" xr:uid="{00000000-0005-0000-0000-000017000000}"/>
    <cellStyle name="Colore 4 2" xfId="27" xr:uid="{00000000-0005-0000-0000-000018000000}"/>
    <cellStyle name="Colore 5 2" xfId="28" xr:uid="{00000000-0005-0000-0000-000019000000}"/>
    <cellStyle name="Colore 6 2" xfId="29" xr:uid="{00000000-0005-0000-0000-00001A000000}"/>
    <cellStyle name="Input 2" xfId="30" xr:uid="{00000000-0005-0000-0000-00001B000000}"/>
    <cellStyle name="Migliaia" xfId="1" builtinId="3"/>
    <cellStyle name="Migliaia 2" xfId="31" xr:uid="{00000000-0005-0000-0000-00001D000000}"/>
    <cellStyle name="Neutrale" xfId="47" builtinId="28"/>
    <cellStyle name="Neutrale 2" xfId="32" xr:uid="{00000000-0005-0000-0000-00001F000000}"/>
    <cellStyle name="Normal_tab.rif." xfId="33" xr:uid="{00000000-0005-0000-0000-000020000000}"/>
    <cellStyle name="Normale" xfId="0" builtinId="0"/>
    <cellStyle name="Normale 2" xfId="34" xr:uid="{00000000-0005-0000-0000-000022000000}"/>
    <cellStyle name="Normale 3" xfId="2" xr:uid="{00000000-0005-0000-0000-000023000000}"/>
    <cellStyle name="Nota 2" xfId="35" xr:uid="{00000000-0005-0000-0000-000024000000}"/>
    <cellStyle name="Output 2" xfId="36" xr:uid="{00000000-0005-0000-0000-000025000000}"/>
    <cellStyle name="Testo avviso 2" xfId="37" xr:uid="{00000000-0005-0000-0000-000026000000}"/>
    <cellStyle name="Testo descrittivo 2" xfId="38" xr:uid="{00000000-0005-0000-0000-000027000000}"/>
    <cellStyle name="Titolo 1 2" xfId="40" xr:uid="{00000000-0005-0000-0000-000028000000}"/>
    <cellStyle name="Titolo 2 2" xfId="41" xr:uid="{00000000-0005-0000-0000-000029000000}"/>
    <cellStyle name="Titolo 3 2" xfId="42" xr:uid="{00000000-0005-0000-0000-00002A000000}"/>
    <cellStyle name="Titolo 4 2" xfId="43" xr:uid="{00000000-0005-0000-0000-00002B000000}"/>
    <cellStyle name="Titolo 5" xfId="39" xr:uid="{00000000-0005-0000-0000-00002C000000}"/>
    <cellStyle name="Totale 2" xfId="44" xr:uid="{00000000-0005-0000-0000-00002D000000}"/>
    <cellStyle name="Valore non valido 2" xfId="45" xr:uid="{00000000-0005-0000-0000-00002E000000}"/>
    <cellStyle name="Valore valido 2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workbookViewId="0">
      <selection activeCell="E7" sqref="E7:G7"/>
    </sheetView>
  </sheetViews>
  <sheetFormatPr defaultRowHeight="15"/>
  <cols>
    <col min="2" max="2" width="46.42578125" customWidth="1"/>
    <col min="3" max="3" width="20.28515625" customWidth="1"/>
    <col min="4" max="4" width="9.140625" customWidth="1"/>
    <col min="5" max="5" width="20.42578125" customWidth="1"/>
    <col min="6" max="6" width="25.42578125" customWidth="1"/>
    <col min="7" max="7" width="23.28515625" customWidth="1"/>
  </cols>
  <sheetData>
    <row r="1" spans="1:7">
      <c r="A1" s="63"/>
      <c r="B1" s="63"/>
      <c r="C1" s="63"/>
      <c r="D1" s="63"/>
      <c r="E1" s="63"/>
      <c r="F1" s="63"/>
      <c r="G1" s="63"/>
    </row>
    <row r="2" spans="1:7">
      <c r="A2" s="64"/>
      <c r="B2" s="69"/>
      <c r="C2" s="69"/>
      <c r="D2" s="69"/>
      <c r="E2" s="69"/>
      <c r="F2" s="69"/>
    </row>
    <row r="3" spans="1:7" ht="15.75" thickBot="1">
      <c r="A3" s="64"/>
      <c r="B3" s="69"/>
      <c r="C3" s="69"/>
      <c r="D3" s="69"/>
      <c r="E3" s="69"/>
      <c r="F3" s="69"/>
    </row>
    <row r="4" spans="1:7" s="66" customFormat="1" ht="27.75" customHeight="1">
      <c r="A4" s="65"/>
      <c r="B4" s="157" t="s">
        <v>69</v>
      </c>
      <c r="C4" s="158"/>
      <c r="D4" s="88"/>
      <c r="E4" s="89"/>
      <c r="F4" s="89"/>
      <c r="G4" s="88"/>
    </row>
    <row r="5" spans="1:7" s="66" customFormat="1" ht="27.75" customHeight="1">
      <c r="A5" s="65"/>
      <c r="B5" s="90" t="s">
        <v>111</v>
      </c>
      <c r="C5" s="91">
        <v>0</v>
      </c>
      <c r="D5" s="89"/>
      <c r="E5" s="88"/>
      <c r="F5" s="88"/>
      <c r="G5" s="88"/>
    </row>
    <row r="6" spans="1:7" s="66" customFormat="1" ht="27.75" customHeight="1" thickBot="1">
      <c r="A6" s="65"/>
      <c r="B6" s="90" t="s">
        <v>109</v>
      </c>
      <c r="C6" s="100">
        <v>21920</v>
      </c>
      <c r="D6" s="89"/>
      <c r="E6" s="88"/>
      <c r="F6" s="88"/>
      <c r="G6" s="88"/>
    </row>
    <row r="7" spans="1:7" s="66" customFormat="1" ht="27.75" customHeight="1">
      <c r="A7" s="65"/>
      <c r="B7" s="90" t="s">
        <v>110</v>
      </c>
      <c r="C7" s="91">
        <v>35228308.700000003</v>
      </c>
      <c r="D7" s="89"/>
      <c r="E7" s="159" t="s">
        <v>73</v>
      </c>
      <c r="F7" s="160"/>
      <c r="G7" s="161"/>
    </row>
    <row r="8" spans="1:7" s="66" customFormat="1" ht="27.75" customHeight="1">
      <c r="A8" s="65"/>
      <c r="B8" s="90" t="s">
        <v>74</v>
      </c>
      <c r="C8" s="92">
        <f>C5*100/C7</f>
        <v>0</v>
      </c>
      <c r="D8" s="89"/>
      <c r="E8" s="164"/>
      <c r="F8" s="162" t="s">
        <v>105</v>
      </c>
      <c r="G8" s="163" t="s">
        <v>103</v>
      </c>
    </row>
    <row r="9" spans="1:7" s="66" customFormat="1" ht="27.75" customHeight="1" thickBot="1">
      <c r="A9" s="65"/>
      <c r="B9" s="93" t="s">
        <v>75</v>
      </c>
      <c r="C9" s="94">
        <f>(C6/(C7)*100)</f>
        <v>6.222268626821701E-2</v>
      </c>
      <c r="D9" s="89"/>
      <c r="E9" s="164"/>
      <c r="F9" s="162"/>
      <c r="G9" s="163"/>
    </row>
    <row r="10" spans="1:7" s="66" customFormat="1" ht="27.75" customHeight="1">
      <c r="A10" s="65"/>
      <c r="B10" s="89"/>
      <c r="C10" s="89"/>
      <c r="D10" s="89"/>
      <c r="E10" s="90" t="s">
        <v>76</v>
      </c>
      <c r="F10" s="97">
        <f>C8*C15/100</f>
        <v>0</v>
      </c>
      <c r="G10" s="92">
        <f>C16*C8/100</f>
        <v>0</v>
      </c>
    </row>
    <row r="11" spans="1:7" s="66" customFormat="1" ht="27.75" customHeight="1" thickBot="1">
      <c r="A11" s="65"/>
      <c r="B11" s="89"/>
      <c r="C11" s="89"/>
      <c r="D11" s="89"/>
      <c r="E11" s="90" t="s">
        <v>77</v>
      </c>
      <c r="F11" s="97">
        <f>C15*C9/100</f>
        <v>0.8799986517661007</v>
      </c>
      <c r="G11" s="92">
        <f>C9*(C16)/100</f>
        <v>2.0560858228201</v>
      </c>
    </row>
    <row r="12" spans="1:7" s="66" customFormat="1" ht="27.75" customHeight="1" thickBot="1">
      <c r="A12" s="65"/>
      <c r="B12" s="157" t="s">
        <v>78</v>
      </c>
      <c r="C12" s="158"/>
      <c r="D12" s="89"/>
      <c r="E12" s="93" t="s">
        <v>79</v>
      </c>
      <c r="F12" s="98">
        <f>F10+F11</f>
        <v>0.8799986517661007</v>
      </c>
      <c r="G12" s="94">
        <f>G10+G11</f>
        <v>2.0560858228201</v>
      </c>
    </row>
    <row r="13" spans="1:7" s="66" customFormat="1" ht="27.75" customHeight="1">
      <c r="A13" s="65"/>
      <c r="B13" s="90" t="s">
        <v>106</v>
      </c>
      <c r="C13" s="91">
        <v>0</v>
      </c>
      <c r="D13" s="89"/>
      <c r="E13" s="88"/>
      <c r="F13" s="88"/>
      <c r="G13" s="88"/>
    </row>
    <row r="14" spans="1:7" s="66" customFormat="1" ht="27.75" customHeight="1">
      <c r="A14" s="65"/>
      <c r="B14" s="95" t="s">
        <v>107</v>
      </c>
      <c r="C14" s="91">
        <v>2003.86</v>
      </c>
      <c r="D14" s="89"/>
      <c r="E14" s="88"/>
      <c r="F14" s="88"/>
      <c r="G14" s="88"/>
    </row>
    <row r="15" spans="1:7" s="66" customFormat="1" ht="27.75" customHeight="1">
      <c r="A15" s="65"/>
      <c r="B15" s="90" t="s">
        <v>80</v>
      </c>
      <c r="C15" s="91">
        <v>1414.2729999999999</v>
      </c>
      <c r="D15" s="89"/>
      <c r="E15" s="88"/>
      <c r="F15" s="88"/>
      <c r="G15" s="88"/>
    </row>
    <row r="16" spans="1:7" s="66" customFormat="1" ht="27.75" customHeight="1" thickBot="1">
      <c r="A16" s="65"/>
      <c r="B16" s="93" t="s">
        <v>81</v>
      </c>
      <c r="C16" s="96">
        <v>3304.3989999999999</v>
      </c>
      <c r="D16" s="89"/>
      <c r="E16" s="88"/>
      <c r="F16" s="88"/>
      <c r="G16" s="88"/>
    </row>
    <row r="17" spans="1:4">
      <c r="A17" s="64"/>
      <c r="D17" s="69"/>
    </row>
  </sheetData>
  <mergeCells count="6">
    <mergeCell ref="B4:C4"/>
    <mergeCell ref="E7:G7"/>
    <mergeCell ref="F8:F9"/>
    <mergeCell ref="G8:G9"/>
    <mergeCell ref="B12:C12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J24"/>
  <sheetViews>
    <sheetView topLeftCell="A22" workbookViewId="0">
      <selection activeCell="B18" sqref="B18:J24"/>
    </sheetView>
  </sheetViews>
  <sheetFormatPr defaultRowHeight="15"/>
  <cols>
    <col min="2" max="2" width="24.7109375" customWidth="1"/>
    <col min="3" max="4" width="21.28515625" customWidth="1"/>
    <col min="5" max="5" width="22.140625" customWidth="1"/>
    <col min="6" max="7" width="21.28515625" customWidth="1"/>
    <col min="8" max="8" width="25" customWidth="1"/>
    <col min="9" max="9" width="23.85546875" customWidth="1"/>
    <col min="10" max="10" width="21.28515625" customWidth="1"/>
  </cols>
  <sheetData>
    <row r="5" spans="2:10">
      <c r="B5" s="5"/>
      <c r="C5" s="5"/>
      <c r="D5" s="5"/>
      <c r="E5" s="5"/>
      <c r="F5" s="5"/>
      <c r="G5" s="5"/>
      <c r="H5" s="5"/>
      <c r="I5" s="5"/>
      <c r="J5" s="5"/>
    </row>
    <row r="6" spans="2:10" ht="27" thickBot="1">
      <c r="B6" s="178" t="s">
        <v>82</v>
      </c>
      <c r="C6" s="178"/>
      <c r="D6" s="178"/>
      <c r="E6" s="178"/>
      <c r="F6" s="178"/>
      <c r="G6" s="178"/>
      <c r="H6" s="178"/>
      <c r="I6" s="178"/>
      <c r="J6" s="178"/>
    </row>
    <row r="7" spans="2:10" ht="15.75" thickBot="1">
      <c r="B7" s="169"/>
      <c r="C7" s="171" t="s">
        <v>83</v>
      </c>
      <c r="D7" s="172"/>
      <c r="E7" s="171" t="s">
        <v>84</v>
      </c>
      <c r="F7" s="173"/>
      <c r="G7" s="173"/>
      <c r="H7" s="172"/>
      <c r="I7" s="174" t="s">
        <v>85</v>
      </c>
      <c r="J7" s="175"/>
    </row>
    <row r="8" spans="2:10" ht="18.75">
      <c r="B8" s="170"/>
      <c r="C8" s="35" t="s">
        <v>86</v>
      </c>
      <c r="D8" s="36" t="s">
        <v>87</v>
      </c>
      <c r="E8" s="37" t="s">
        <v>88</v>
      </c>
      <c r="F8" s="38" t="s">
        <v>89</v>
      </c>
      <c r="G8" s="38" t="s">
        <v>87</v>
      </c>
      <c r="H8" s="36" t="s">
        <v>90</v>
      </c>
      <c r="I8" s="176" t="s">
        <v>91</v>
      </c>
      <c r="J8" s="165" t="s">
        <v>92</v>
      </c>
    </row>
    <row r="9" spans="2:10" ht="66.75" customHeight="1">
      <c r="B9" s="170"/>
      <c r="C9" s="39" t="s">
        <v>93</v>
      </c>
      <c r="D9" s="40" t="s">
        <v>94</v>
      </c>
      <c r="E9" s="39" t="s">
        <v>101</v>
      </c>
      <c r="F9" s="41" t="s">
        <v>102</v>
      </c>
      <c r="G9" s="41" t="s">
        <v>96</v>
      </c>
      <c r="H9" s="40" t="s">
        <v>97</v>
      </c>
      <c r="I9" s="177"/>
      <c r="J9" s="166"/>
    </row>
    <row r="10" spans="2:10" ht="15.75" thickBot="1">
      <c r="B10" s="170"/>
      <c r="C10" s="42" t="s">
        <v>39</v>
      </c>
      <c r="D10" s="43" t="s">
        <v>39</v>
      </c>
      <c r="E10" s="42" t="s">
        <v>39</v>
      </c>
      <c r="F10" s="44" t="s">
        <v>39</v>
      </c>
      <c r="G10" s="44" t="s">
        <v>39</v>
      </c>
      <c r="H10" s="43" t="s">
        <v>39</v>
      </c>
      <c r="I10" s="45" t="s">
        <v>98</v>
      </c>
      <c r="J10" s="167"/>
    </row>
    <row r="11" spans="2:10">
      <c r="B11" s="46" t="s">
        <v>99</v>
      </c>
      <c r="C11" s="47">
        <f>'Anno 2019 PKS zero'!E14</f>
        <v>0</v>
      </c>
      <c r="D11" s="48"/>
      <c r="E11" s="49">
        <f>'Anno 2019 PKS zero'!E17</f>
        <v>0</v>
      </c>
      <c r="F11" s="50"/>
      <c r="G11" s="50"/>
      <c r="H11" s="51"/>
      <c r="I11" s="52"/>
      <c r="J11" s="51"/>
    </row>
    <row r="12" spans="2:10" ht="15.75" thickBot="1">
      <c r="B12" s="53" t="s">
        <v>100</v>
      </c>
      <c r="C12" s="54"/>
      <c r="D12" s="55" t="e">
        <f>'Anno 2019 PKS zero'!E16</f>
        <v>#DIV/0!</v>
      </c>
      <c r="E12" s="56"/>
      <c r="F12" s="57">
        <f>'Anno 2019 PKS zero'!D42</f>
        <v>0</v>
      </c>
      <c r="G12" s="58" t="e">
        <f>'Anno 2019 PKS zero'!D52</f>
        <v>#DIV/0!</v>
      </c>
      <c r="H12" s="59" t="e">
        <f>F12-G12</f>
        <v>#DIV/0!</v>
      </c>
      <c r="I12" s="60" t="e">
        <f>D12-H12</f>
        <v>#DIV/0!</v>
      </c>
      <c r="J12" s="61" t="e">
        <f>I12/C11</f>
        <v>#DIV/0!</v>
      </c>
    </row>
    <row r="13" spans="2:10">
      <c r="B13" s="81"/>
      <c r="C13" s="82"/>
      <c r="D13" s="83"/>
      <c r="E13" s="83"/>
      <c r="F13" s="84"/>
      <c r="G13" s="83"/>
      <c r="H13" s="85"/>
      <c r="I13" s="83"/>
      <c r="J13" s="86"/>
    </row>
    <row r="14" spans="2:10">
      <c r="B14" s="81"/>
      <c r="C14" s="82"/>
      <c r="D14" s="83"/>
      <c r="E14" s="83"/>
      <c r="F14" s="84"/>
      <c r="G14" s="83"/>
      <c r="H14" s="85"/>
      <c r="I14" s="83"/>
      <c r="J14" s="86"/>
    </row>
    <row r="15" spans="2:10">
      <c r="B15" s="81"/>
      <c r="C15" s="82"/>
      <c r="D15" s="83"/>
      <c r="E15" s="83"/>
      <c r="F15" s="84"/>
      <c r="G15" s="83"/>
      <c r="H15" s="85"/>
      <c r="I15" s="83"/>
      <c r="J15" s="86"/>
    </row>
    <row r="16" spans="2:10">
      <c r="B16" s="81"/>
      <c r="C16" s="82"/>
      <c r="D16" s="83"/>
      <c r="E16" s="83"/>
      <c r="F16" s="84"/>
      <c r="G16" s="83"/>
      <c r="H16" s="85"/>
      <c r="I16" s="83"/>
      <c r="J16" s="86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 ht="24" thickBot="1">
      <c r="B18" s="168" t="s">
        <v>112</v>
      </c>
      <c r="C18" s="168"/>
      <c r="D18" s="168"/>
      <c r="E18" s="168"/>
      <c r="F18" s="168"/>
      <c r="G18" s="168"/>
      <c r="H18" s="168"/>
      <c r="I18" s="168"/>
      <c r="J18" s="168"/>
    </row>
    <row r="19" spans="2:10" ht="15.75" thickBot="1">
      <c r="B19" s="169"/>
      <c r="C19" s="171" t="s">
        <v>83</v>
      </c>
      <c r="D19" s="172"/>
      <c r="E19" s="171" t="s">
        <v>84</v>
      </c>
      <c r="F19" s="173"/>
      <c r="G19" s="173"/>
      <c r="H19" s="172"/>
      <c r="I19" s="174" t="s">
        <v>85</v>
      </c>
      <c r="J19" s="175"/>
    </row>
    <row r="20" spans="2:10" ht="18.75">
      <c r="B20" s="170"/>
      <c r="C20" s="35" t="s">
        <v>86</v>
      </c>
      <c r="D20" s="36" t="s">
        <v>87</v>
      </c>
      <c r="E20" s="37" t="s">
        <v>88</v>
      </c>
      <c r="F20" s="38" t="s">
        <v>89</v>
      </c>
      <c r="G20" s="38" t="s">
        <v>87</v>
      </c>
      <c r="H20" s="36" t="s">
        <v>90</v>
      </c>
      <c r="I20" s="176" t="s">
        <v>91</v>
      </c>
      <c r="J20" s="165" t="s">
        <v>92</v>
      </c>
    </row>
    <row r="21" spans="2:10" ht="72.75" customHeight="1">
      <c r="B21" s="170"/>
      <c r="C21" s="39" t="s">
        <v>93</v>
      </c>
      <c r="D21" s="40" t="s">
        <v>94</v>
      </c>
      <c r="E21" s="39" t="s">
        <v>101</v>
      </c>
      <c r="F21" s="41" t="s">
        <v>95</v>
      </c>
      <c r="G21" s="41" t="s">
        <v>96</v>
      </c>
      <c r="H21" s="40" t="s">
        <v>97</v>
      </c>
      <c r="I21" s="177"/>
      <c r="J21" s="166"/>
    </row>
    <row r="22" spans="2:10" ht="15.75" thickBot="1">
      <c r="B22" s="170"/>
      <c r="C22" s="42" t="s">
        <v>39</v>
      </c>
      <c r="D22" s="43" t="s">
        <v>39</v>
      </c>
      <c r="E22" s="42" t="s">
        <v>39</v>
      </c>
      <c r="F22" s="44" t="s">
        <v>39</v>
      </c>
      <c r="G22" s="44" t="s">
        <v>39</v>
      </c>
      <c r="H22" s="43" t="s">
        <v>39</v>
      </c>
      <c r="I22" s="45" t="s">
        <v>98</v>
      </c>
      <c r="J22" s="167"/>
    </row>
    <row r="23" spans="2:10">
      <c r="B23" s="46" t="s">
        <v>99</v>
      </c>
      <c r="C23" s="47">
        <f>'Anno 2019 CIPPATO'!E14</f>
        <v>3304.3989999999999</v>
      </c>
      <c r="D23" s="48"/>
      <c r="E23" s="49">
        <f>'Anno 2019 CIPPATO'!E17</f>
        <v>30.689724100000003</v>
      </c>
      <c r="F23" s="50"/>
      <c r="G23" s="50"/>
      <c r="H23" s="51"/>
      <c r="I23" s="52"/>
      <c r="J23" s="51"/>
    </row>
    <row r="24" spans="2:10" ht="15.75" thickBot="1">
      <c r="B24" s="53" t="s">
        <v>100</v>
      </c>
      <c r="C24" s="54"/>
      <c r="D24" s="55">
        <f>'Anno 2019 CIPPATO'!E16</f>
        <v>2.0560858228201</v>
      </c>
      <c r="E24" s="56"/>
      <c r="F24" s="68">
        <f>'Anno 2019 CIPPATO'!D48</f>
        <v>1.2549600000000003E-2</v>
      </c>
      <c r="G24" s="62">
        <f>'Anno 2019 CIPPATO'!D58</f>
        <v>1.9095970743324382E-2</v>
      </c>
      <c r="H24" s="156">
        <f>F24-G24</f>
        <v>-6.5463707433243788E-3</v>
      </c>
      <c r="I24" s="60">
        <f>D24-H24</f>
        <v>2.0626321935634242</v>
      </c>
      <c r="J24" s="61">
        <f>I24/C23</f>
        <v>6.2420797051549294E-4</v>
      </c>
    </row>
  </sheetData>
  <mergeCells count="14">
    <mergeCell ref="B6:J6"/>
    <mergeCell ref="B7:B10"/>
    <mergeCell ref="C7:D7"/>
    <mergeCell ref="E7:H7"/>
    <mergeCell ref="I7:J7"/>
    <mergeCell ref="I8:I9"/>
    <mergeCell ref="J8:J10"/>
    <mergeCell ref="J20:J22"/>
    <mergeCell ref="B18:J18"/>
    <mergeCell ref="B19:B22"/>
    <mergeCell ref="C19:D19"/>
    <mergeCell ref="E19:H19"/>
    <mergeCell ref="I19:J19"/>
    <mergeCell ref="I20:I2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workbookViewId="0">
      <selection activeCell="B28" sqref="B28"/>
    </sheetView>
  </sheetViews>
  <sheetFormatPr defaultRowHeight="15"/>
  <cols>
    <col min="1" max="1" width="5" customWidth="1"/>
    <col min="2" max="2" width="93.140625" customWidth="1"/>
    <col min="3" max="3" width="24.28515625" customWidth="1"/>
    <col min="4" max="4" width="12.85546875" style="2" customWidth="1"/>
    <col min="5" max="5" width="16.42578125" style="2" customWidth="1"/>
    <col min="6" max="6" width="12" bestFit="1" customWidth="1"/>
    <col min="7" max="7" width="23.140625" customWidth="1"/>
    <col min="8" max="8" width="26.28515625" customWidth="1"/>
    <col min="9" max="9" width="15.7109375" customWidth="1"/>
    <col min="11" max="13" width="18.140625" customWidth="1"/>
  </cols>
  <sheetData>
    <row r="1" spans="1:13" ht="27" thickBot="1">
      <c r="A1" s="106" t="s">
        <v>104</v>
      </c>
      <c r="B1" s="107"/>
      <c r="C1" s="108"/>
      <c r="D1" s="109"/>
      <c r="E1" s="109"/>
      <c r="F1" s="108"/>
      <c r="G1" s="108"/>
      <c r="H1" s="108"/>
      <c r="I1" s="108"/>
      <c r="J1" s="108"/>
      <c r="K1" s="108"/>
      <c r="L1" s="108"/>
    </row>
    <row r="2" spans="1:13">
      <c r="A2" s="108"/>
      <c r="B2" s="108"/>
      <c r="C2" s="108"/>
      <c r="D2" s="109"/>
      <c r="E2" s="109"/>
      <c r="F2" s="108"/>
      <c r="G2" s="108"/>
      <c r="H2" s="108"/>
      <c r="I2" s="108"/>
      <c r="J2" s="108"/>
      <c r="K2" s="108"/>
      <c r="L2" s="108"/>
    </row>
    <row r="3" spans="1:13">
      <c r="A3" s="108"/>
      <c r="B3" s="110" t="s">
        <v>42</v>
      </c>
      <c r="C3" s="108"/>
      <c r="D3" s="109"/>
      <c r="E3" s="109"/>
      <c r="F3" s="108"/>
      <c r="G3" s="108"/>
      <c r="H3" s="108"/>
      <c r="I3" s="108"/>
      <c r="J3" s="108"/>
      <c r="K3" s="108"/>
      <c r="L3" s="108"/>
    </row>
    <row r="4" spans="1:13">
      <c r="A4" s="108"/>
      <c r="B4" s="111" t="s">
        <v>50</v>
      </c>
      <c r="C4" s="112" t="s">
        <v>25</v>
      </c>
      <c r="D4" s="113">
        <v>0</v>
      </c>
      <c r="E4" s="109"/>
      <c r="F4" s="108"/>
      <c r="G4" s="108"/>
      <c r="H4" s="108"/>
      <c r="I4" s="108"/>
      <c r="J4" s="108"/>
      <c r="K4" s="108"/>
      <c r="L4" s="108"/>
    </row>
    <row r="5" spans="1:13" ht="15.75" thickBot="1">
      <c r="A5" s="108"/>
      <c r="B5" s="108"/>
      <c r="C5" s="112" t="s">
        <v>24</v>
      </c>
      <c r="D5" s="113">
        <v>0</v>
      </c>
      <c r="E5" s="109"/>
      <c r="F5" s="108"/>
      <c r="G5" s="108"/>
      <c r="H5" s="108"/>
      <c r="I5" s="108"/>
      <c r="J5" s="108"/>
      <c r="K5" s="108"/>
      <c r="L5" s="108"/>
    </row>
    <row r="6" spans="1:13">
      <c r="A6" s="108"/>
      <c r="B6" s="111" t="s">
        <v>51</v>
      </c>
      <c r="C6" s="112" t="s">
        <v>25</v>
      </c>
      <c r="D6" s="113">
        <v>0</v>
      </c>
      <c r="E6" s="109"/>
      <c r="F6" s="108"/>
      <c r="G6" s="108"/>
      <c r="H6" s="179" t="s">
        <v>69</v>
      </c>
      <c r="I6" s="180"/>
      <c r="J6" s="114"/>
      <c r="K6" s="114"/>
      <c r="L6" s="114"/>
      <c r="M6" s="34"/>
    </row>
    <row r="7" spans="1:13">
      <c r="A7" s="108"/>
      <c r="B7" s="108"/>
      <c r="C7" s="112" t="s">
        <v>24</v>
      </c>
      <c r="D7" s="113">
        <v>0</v>
      </c>
      <c r="E7" s="109"/>
      <c r="F7" s="108"/>
      <c r="G7" s="108"/>
      <c r="H7" s="115" t="s">
        <v>70</v>
      </c>
      <c r="I7" s="116">
        <v>0</v>
      </c>
      <c r="J7" s="114"/>
      <c r="K7" s="114"/>
      <c r="L7" s="114"/>
      <c r="M7" s="34"/>
    </row>
    <row r="8" spans="1:13">
      <c r="A8" s="108"/>
      <c r="B8" s="111" t="s">
        <v>52</v>
      </c>
      <c r="C8" s="112" t="s">
        <v>25</v>
      </c>
      <c r="D8" s="113">
        <v>0</v>
      </c>
      <c r="E8" s="109"/>
      <c r="F8" s="108"/>
      <c r="G8" s="108"/>
      <c r="H8" s="115" t="s">
        <v>71</v>
      </c>
      <c r="I8" s="116">
        <v>11863</v>
      </c>
      <c r="J8" s="114"/>
      <c r="K8" s="114"/>
      <c r="L8" s="114"/>
      <c r="M8" s="34"/>
    </row>
    <row r="9" spans="1:13">
      <c r="A9" s="108"/>
      <c r="B9" s="108"/>
      <c r="C9" s="108"/>
      <c r="D9" s="109"/>
      <c r="E9" s="109"/>
      <c r="F9" s="108"/>
      <c r="G9" s="108"/>
      <c r="H9" s="115" t="s">
        <v>72</v>
      </c>
      <c r="I9" s="116">
        <v>26600910</v>
      </c>
      <c r="J9" s="114"/>
      <c r="K9" s="108"/>
      <c r="L9" s="108"/>
    </row>
    <row r="10" spans="1:13" ht="16.5" customHeight="1" thickBot="1">
      <c r="A10" s="108"/>
      <c r="B10" s="108"/>
      <c r="C10" s="108"/>
      <c r="D10" s="109"/>
      <c r="E10" s="109"/>
      <c r="F10" s="108"/>
      <c r="G10" s="108"/>
      <c r="H10" s="115" t="s">
        <v>74</v>
      </c>
      <c r="I10" s="117">
        <f>I7*100/I9</f>
        <v>0</v>
      </c>
      <c r="J10" s="114"/>
      <c r="K10" s="108"/>
      <c r="L10" s="108"/>
    </row>
    <row r="11" spans="1:13" ht="16.5" customHeight="1" thickBot="1">
      <c r="A11" s="118"/>
      <c r="B11" s="119" t="s">
        <v>20</v>
      </c>
      <c r="C11" s="119" t="s">
        <v>21</v>
      </c>
      <c r="D11" s="120" t="s">
        <v>22</v>
      </c>
      <c r="E11" s="121" t="s">
        <v>23</v>
      </c>
      <c r="F11" s="108"/>
      <c r="G11" s="108"/>
      <c r="H11" s="122" t="s">
        <v>75</v>
      </c>
      <c r="I11" s="123">
        <f>(I8/(I9)*100)</f>
        <v>4.4596218700788809E-2</v>
      </c>
      <c r="J11" s="114"/>
      <c r="K11" s="108"/>
      <c r="L11" s="108"/>
    </row>
    <row r="12" spans="1:13">
      <c r="A12" s="124"/>
      <c r="B12" s="108"/>
      <c r="C12" s="108"/>
      <c r="D12" s="109"/>
      <c r="E12" s="125"/>
      <c r="F12" s="108"/>
      <c r="G12" s="108"/>
      <c r="H12" s="126"/>
      <c r="I12" s="126"/>
      <c r="J12" s="114"/>
      <c r="K12" s="108"/>
      <c r="L12" s="108"/>
    </row>
    <row r="13" spans="1:13" ht="16.5" thickBot="1">
      <c r="A13" s="127" t="s">
        <v>0</v>
      </c>
      <c r="B13" s="111" t="s">
        <v>7</v>
      </c>
      <c r="C13" s="111" t="s">
        <v>42</v>
      </c>
      <c r="D13" s="112" t="s">
        <v>24</v>
      </c>
      <c r="E13" s="128">
        <f>D5</f>
        <v>0</v>
      </c>
      <c r="F13" s="108"/>
      <c r="G13" s="108"/>
      <c r="H13" s="126"/>
      <c r="I13" s="126"/>
      <c r="J13" s="114"/>
      <c r="K13" s="108"/>
      <c r="L13" s="108"/>
    </row>
    <row r="14" spans="1:13" ht="15.75">
      <c r="A14" s="127" t="s">
        <v>1</v>
      </c>
      <c r="B14" s="111" t="s">
        <v>8</v>
      </c>
      <c r="C14" s="111" t="s">
        <v>42</v>
      </c>
      <c r="D14" s="112" t="s">
        <v>39</v>
      </c>
      <c r="E14" s="128">
        <f>D8/1000</f>
        <v>0</v>
      </c>
      <c r="F14" s="108"/>
      <c r="G14" s="108"/>
      <c r="H14" s="179" t="s">
        <v>78</v>
      </c>
      <c r="I14" s="180"/>
      <c r="J14" s="114"/>
      <c r="K14" s="108"/>
      <c r="L14" s="108"/>
    </row>
    <row r="15" spans="1:13" ht="15.75">
      <c r="A15" s="127" t="s">
        <v>2</v>
      </c>
      <c r="B15" s="111" t="s">
        <v>9</v>
      </c>
      <c r="C15" s="111" t="s">
        <v>42</v>
      </c>
      <c r="D15" s="112" t="s">
        <v>24</v>
      </c>
      <c r="E15" s="129">
        <f>D7</f>
        <v>0</v>
      </c>
      <c r="F15" s="108"/>
      <c r="G15" s="108"/>
      <c r="H15" s="115" t="s">
        <v>106</v>
      </c>
      <c r="I15" s="116">
        <v>0</v>
      </c>
      <c r="J15" s="114"/>
      <c r="K15" s="114"/>
      <c r="L15" s="114"/>
      <c r="M15" s="34"/>
    </row>
    <row r="16" spans="1:13" ht="15.75">
      <c r="A16" s="127" t="s">
        <v>3</v>
      </c>
      <c r="B16" s="111" t="s">
        <v>10</v>
      </c>
      <c r="C16" s="130" t="s">
        <v>41</v>
      </c>
      <c r="D16" s="112" t="s">
        <v>39</v>
      </c>
      <c r="E16" s="131" t="e">
        <f>E15/E13*E14</f>
        <v>#DIV/0!</v>
      </c>
      <c r="F16" s="108"/>
      <c r="G16" s="108"/>
      <c r="H16" s="132" t="s">
        <v>107</v>
      </c>
      <c r="I16" s="116">
        <v>1046</v>
      </c>
      <c r="J16" s="114"/>
      <c r="K16" s="114"/>
      <c r="L16" s="114"/>
      <c r="M16" s="34"/>
    </row>
    <row r="17" spans="1:13" ht="15.75">
      <c r="A17" s="127" t="s">
        <v>4</v>
      </c>
      <c r="B17" s="111" t="s">
        <v>11</v>
      </c>
      <c r="C17" s="111" t="s">
        <v>43</v>
      </c>
      <c r="D17" s="112" t="s">
        <v>39</v>
      </c>
      <c r="E17" s="133">
        <f>D33</f>
        <v>0</v>
      </c>
      <c r="F17" s="108"/>
      <c r="G17" s="108"/>
      <c r="H17" s="115" t="s">
        <v>80</v>
      </c>
      <c r="I17" s="116">
        <v>1075.2159999999999</v>
      </c>
      <c r="J17" s="114"/>
      <c r="K17" s="114"/>
      <c r="L17" s="114"/>
      <c r="M17" s="34"/>
    </row>
    <row r="18" spans="1:13" ht="16.5" thickBot="1">
      <c r="A18" s="127" t="s">
        <v>5</v>
      </c>
      <c r="B18" s="111" t="s">
        <v>12</v>
      </c>
      <c r="C18" s="111" t="s">
        <v>44</v>
      </c>
      <c r="D18" s="112" t="s">
        <v>39</v>
      </c>
      <c r="E18" s="133">
        <f>D42</f>
        <v>0</v>
      </c>
      <c r="F18" s="108"/>
      <c r="G18" s="108"/>
      <c r="H18" s="122" t="s">
        <v>81</v>
      </c>
      <c r="I18" s="134">
        <v>2513.4340000000002</v>
      </c>
      <c r="J18" s="114"/>
      <c r="K18" s="114"/>
      <c r="L18" s="114"/>
      <c r="M18" s="34"/>
    </row>
    <row r="19" spans="1:13" ht="15.75">
      <c r="A19" s="127" t="s">
        <v>6</v>
      </c>
      <c r="B19" s="111" t="s">
        <v>13</v>
      </c>
      <c r="C19" s="111" t="s">
        <v>45</v>
      </c>
      <c r="D19" s="112" t="s">
        <v>39</v>
      </c>
      <c r="E19" s="133" t="e">
        <f>D52</f>
        <v>#DIV/0!</v>
      </c>
      <c r="F19" s="108"/>
      <c r="G19" s="108"/>
      <c r="H19" s="108"/>
      <c r="I19" s="108"/>
      <c r="J19" s="108"/>
      <c r="K19" s="108"/>
      <c r="L19" s="108"/>
    </row>
    <row r="20" spans="1:13" ht="15.75">
      <c r="A20" s="127" t="s">
        <v>14</v>
      </c>
      <c r="B20" s="111" t="s">
        <v>15</v>
      </c>
      <c r="C20" s="135" t="s">
        <v>47</v>
      </c>
      <c r="D20" s="112" t="s">
        <v>39</v>
      </c>
      <c r="E20" s="133" t="e">
        <f>E18-E19</f>
        <v>#DIV/0!</v>
      </c>
      <c r="F20" s="108"/>
      <c r="G20" s="108"/>
      <c r="H20" s="108"/>
      <c r="I20" s="108"/>
      <c r="J20" s="108"/>
      <c r="K20" s="108"/>
      <c r="L20" s="108"/>
    </row>
    <row r="21" spans="1:13" ht="16.5" thickBot="1">
      <c r="A21" s="127"/>
      <c r="B21" s="111"/>
      <c r="C21" s="111"/>
      <c r="D21" s="112"/>
      <c r="E21" s="133"/>
      <c r="F21" s="108"/>
      <c r="G21" s="108"/>
      <c r="H21" s="108"/>
      <c r="I21" s="108"/>
      <c r="J21" s="108"/>
      <c r="K21" s="108"/>
      <c r="L21" s="108"/>
    </row>
    <row r="22" spans="1:13" s="1" customFormat="1" ht="16.5" thickBot="1">
      <c r="A22" s="136" t="s">
        <v>16</v>
      </c>
      <c r="B22" s="137" t="s">
        <v>17</v>
      </c>
      <c r="C22" s="138" t="s">
        <v>48</v>
      </c>
      <c r="D22" s="112" t="s">
        <v>39</v>
      </c>
      <c r="E22" s="139" t="e">
        <f>E16-E20</f>
        <v>#DIV/0!</v>
      </c>
      <c r="F22" s="110"/>
      <c r="G22" s="179" t="s">
        <v>73</v>
      </c>
      <c r="H22" s="181"/>
      <c r="I22" s="180"/>
      <c r="J22" s="110"/>
      <c r="K22" s="110"/>
      <c r="L22" s="110"/>
    </row>
    <row r="23" spans="1:13" s="1" customFormat="1" ht="16.5" thickBot="1">
      <c r="A23" s="140" t="s">
        <v>18</v>
      </c>
      <c r="B23" s="141" t="s">
        <v>19</v>
      </c>
      <c r="C23" s="142" t="s">
        <v>49</v>
      </c>
      <c r="D23" s="143" t="s">
        <v>37</v>
      </c>
      <c r="E23" s="144" t="e">
        <f>E22/E14*100</f>
        <v>#DIV/0!</v>
      </c>
      <c r="F23" s="110"/>
      <c r="G23" s="145"/>
      <c r="H23" s="182" t="s">
        <v>105</v>
      </c>
      <c r="I23" s="184" t="s">
        <v>103</v>
      </c>
      <c r="J23" s="110"/>
      <c r="K23" s="110"/>
      <c r="L23" s="110"/>
    </row>
    <row r="24" spans="1:13" ht="15.75" thickBot="1">
      <c r="A24" s="108"/>
      <c r="B24" s="108"/>
      <c r="C24" s="108"/>
      <c r="D24" s="109"/>
      <c r="E24" s="109"/>
      <c r="F24" s="108"/>
      <c r="G24" s="132"/>
      <c r="H24" s="183"/>
      <c r="I24" s="185"/>
      <c r="J24" s="108"/>
      <c r="K24" s="108"/>
      <c r="L24" s="108"/>
    </row>
    <row r="25" spans="1:13">
      <c r="A25" s="108"/>
      <c r="B25" s="108"/>
      <c r="C25" s="108"/>
      <c r="D25" s="109"/>
      <c r="E25" s="109"/>
      <c r="F25" s="108"/>
      <c r="G25" s="146" t="s">
        <v>76</v>
      </c>
      <c r="H25" s="117">
        <f>I10*I17/100</f>
        <v>0</v>
      </c>
      <c r="I25" s="117">
        <f>I18*I10/100</f>
        <v>0</v>
      </c>
      <c r="J25" s="108"/>
      <c r="K25" s="108"/>
      <c r="L25" s="108"/>
    </row>
    <row r="26" spans="1:13">
      <c r="A26" s="108"/>
      <c r="B26" s="108"/>
      <c r="C26" s="108"/>
      <c r="D26" s="109"/>
      <c r="E26" s="109"/>
      <c r="F26" s="108"/>
      <c r="G26" s="146" t="s">
        <v>77</v>
      </c>
      <c r="H26" s="117">
        <f>I17*I11/100</f>
        <v>0.47950567886587336</v>
      </c>
      <c r="I26" s="117">
        <f>I11*(I18)/100</f>
        <v>1.1208965235399844</v>
      </c>
      <c r="J26" s="108"/>
      <c r="K26" s="108"/>
      <c r="L26" s="108"/>
    </row>
    <row r="27" spans="1:13" ht="15.75" thickBot="1">
      <c r="A27" s="108"/>
      <c r="B27" s="108"/>
      <c r="C27" s="147" t="s">
        <v>29</v>
      </c>
      <c r="D27" s="148"/>
      <c r="E27" s="109"/>
      <c r="F27" s="108"/>
      <c r="G27" s="149" t="s">
        <v>79</v>
      </c>
      <c r="H27" s="150">
        <f>H25+H26</f>
        <v>0.47950567886587336</v>
      </c>
      <c r="I27" s="150">
        <f>I25+I26</f>
        <v>1.1208965235399844</v>
      </c>
      <c r="J27" s="108"/>
      <c r="K27" s="108"/>
      <c r="L27" s="108"/>
    </row>
    <row r="28" spans="1:13">
      <c r="A28" s="108"/>
      <c r="B28" s="108"/>
      <c r="C28" s="148"/>
      <c r="D28" s="148"/>
      <c r="E28" s="109"/>
      <c r="F28" s="108"/>
      <c r="G28" s="108"/>
      <c r="H28" s="108"/>
      <c r="I28" s="108"/>
      <c r="J28" s="108"/>
      <c r="K28" s="108"/>
      <c r="L28" s="108"/>
    </row>
    <row r="29" spans="1:13">
      <c r="A29" s="108"/>
      <c r="B29" s="108"/>
      <c r="C29" s="148" t="s">
        <v>26</v>
      </c>
      <c r="D29" s="151">
        <f>D4/70000</f>
        <v>0</v>
      </c>
      <c r="E29" s="109"/>
      <c r="F29" s="108"/>
      <c r="G29" s="108"/>
      <c r="H29" s="108"/>
      <c r="I29" s="108"/>
      <c r="J29" s="108"/>
      <c r="K29" s="108"/>
      <c r="L29" s="108"/>
    </row>
    <row r="30" spans="1:13">
      <c r="A30" s="108"/>
      <c r="B30" s="108"/>
      <c r="C30" s="148" t="s">
        <v>67</v>
      </c>
      <c r="D30" s="151">
        <v>14</v>
      </c>
      <c r="E30" s="109"/>
      <c r="F30" s="108"/>
      <c r="G30" s="108"/>
      <c r="H30" s="108"/>
      <c r="I30" s="108"/>
      <c r="J30" s="108"/>
      <c r="K30" s="108"/>
      <c r="L30" s="108"/>
    </row>
    <row r="31" spans="1:13">
      <c r="A31" s="108"/>
      <c r="B31" s="108"/>
      <c r="C31" s="148" t="s">
        <v>34</v>
      </c>
      <c r="D31" s="151">
        <v>108.5</v>
      </c>
      <c r="E31" s="109"/>
      <c r="F31" s="108"/>
      <c r="G31" s="108"/>
      <c r="H31" s="108"/>
      <c r="I31" s="108"/>
      <c r="J31" s="108"/>
      <c r="K31" s="108"/>
      <c r="L31" s="108"/>
    </row>
    <row r="32" spans="1:13">
      <c r="A32" s="108"/>
      <c r="B32" s="108"/>
      <c r="C32" s="148" t="s">
        <v>28</v>
      </c>
      <c r="D32" s="151">
        <f>D31*D30*D29</f>
        <v>0</v>
      </c>
      <c r="E32" s="109"/>
      <c r="F32" s="108"/>
      <c r="G32" s="108"/>
      <c r="H32" s="108"/>
      <c r="I32" s="108"/>
      <c r="J32" s="108"/>
      <c r="K32" s="108"/>
      <c r="L32" s="108"/>
    </row>
    <row r="33" spans="1:12">
      <c r="A33" s="108"/>
      <c r="B33" s="108"/>
      <c r="C33" s="148" t="s">
        <v>40</v>
      </c>
      <c r="D33" s="151">
        <f>D32/1000</f>
        <v>0</v>
      </c>
      <c r="E33" s="109"/>
      <c r="F33" s="108"/>
      <c r="G33" s="108"/>
      <c r="H33" s="108"/>
      <c r="I33" s="108"/>
      <c r="J33" s="108"/>
      <c r="K33" s="108"/>
      <c r="L33" s="108"/>
    </row>
    <row r="34" spans="1:12">
      <c r="A34" s="108"/>
      <c r="B34" s="108"/>
      <c r="C34" s="152"/>
      <c r="D34" s="153"/>
      <c r="E34" s="109"/>
      <c r="F34" s="108"/>
      <c r="G34" s="108"/>
      <c r="H34" s="108"/>
      <c r="I34" s="108"/>
      <c r="J34" s="108"/>
      <c r="K34" s="108"/>
      <c r="L34" s="108"/>
    </row>
    <row r="35" spans="1:12">
      <c r="C35" s="73"/>
      <c r="D35" s="74"/>
    </row>
    <row r="36" spans="1:12">
      <c r="C36" s="80" t="s">
        <v>32</v>
      </c>
      <c r="D36" s="71"/>
    </row>
    <row r="37" spans="1:12">
      <c r="C37" s="71"/>
      <c r="D37" s="71"/>
      <c r="G37" s="5"/>
      <c r="H37" s="5"/>
      <c r="I37" s="5"/>
      <c r="J37" s="5"/>
      <c r="K37" s="5"/>
      <c r="L37" s="5"/>
    </row>
    <row r="38" spans="1:12">
      <c r="C38" s="71" t="s">
        <v>33</v>
      </c>
      <c r="D38" s="71">
        <f>D6/15000</f>
        <v>0</v>
      </c>
      <c r="G38" s="5"/>
      <c r="H38" s="5"/>
      <c r="I38" s="5"/>
      <c r="J38" s="5"/>
      <c r="K38" s="5"/>
      <c r="L38" s="5"/>
    </row>
    <row r="39" spans="1:12">
      <c r="C39" s="71" t="s">
        <v>27</v>
      </c>
      <c r="D39" s="71">
        <v>25</v>
      </c>
      <c r="G39" s="5"/>
      <c r="H39" s="5"/>
      <c r="I39" s="5"/>
      <c r="J39" s="5"/>
      <c r="K39" s="5"/>
      <c r="L39" s="5"/>
    </row>
    <row r="40" spans="1:12">
      <c r="C40" s="71" t="s">
        <v>34</v>
      </c>
      <c r="D40" s="71">
        <v>79</v>
      </c>
      <c r="G40" s="5"/>
      <c r="H40" s="5"/>
      <c r="I40" s="5"/>
      <c r="J40" s="5"/>
      <c r="K40" s="5"/>
      <c r="L40" s="5"/>
    </row>
    <row r="41" spans="1:12">
      <c r="C41" s="71" t="s">
        <v>28</v>
      </c>
      <c r="D41" s="71">
        <f>D40*D39*D38</f>
        <v>0</v>
      </c>
      <c r="G41" s="5"/>
      <c r="H41" s="5"/>
      <c r="I41" s="5"/>
      <c r="J41" s="5"/>
      <c r="K41" s="5"/>
      <c r="L41" s="5"/>
    </row>
    <row r="42" spans="1:12">
      <c r="C42" s="71" t="s">
        <v>40</v>
      </c>
      <c r="D42" s="71">
        <f>D41/1000</f>
        <v>0</v>
      </c>
      <c r="G42" s="5"/>
      <c r="H42" s="5"/>
      <c r="I42" s="5"/>
      <c r="J42" s="5"/>
      <c r="K42" s="5"/>
      <c r="L42" s="5"/>
    </row>
    <row r="43" spans="1:12">
      <c r="C43" s="73"/>
      <c r="D43" s="74"/>
    </row>
    <row r="44" spans="1:12">
      <c r="C44" s="73"/>
      <c r="D44" s="74"/>
    </row>
    <row r="45" spans="1:12">
      <c r="C45" s="75" t="s">
        <v>38</v>
      </c>
      <c r="D45" s="71"/>
    </row>
    <row r="46" spans="1:12">
      <c r="C46" s="71"/>
      <c r="D46" s="71"/>
    </row>
    <row r="47" spans="1:12">
      <c r="C47" s="71" t="s">
        <v>36</v>
      </c>
      <c r="D47" s="72" t="e">
        <f>D4*D7/D5</f>
        <v>#DIV/0!</v>
      </c>
    </row>
    <row r="48" spans="1:12">
      <c r="C48" s="71" t="s">
        <v>26</v>
      </c>
      <c r="D48" s="71" t="e">
        <f>D47/70000</f>
        <v>#DIV/0!</v>
      </c>
    </row>
    <row r="49" spans="3:6">
      <c r="C49" s="71" t="s">
        <v>67</v>
      </c>
      <c r="D49" s="71">
        <v>14</v>
      </c>
    </row>
    <row r="50" spans="3:6">
      <c r="C50" s="71" t="s">
        <v>34</v>
      </c>
      <c r="D50" s="71">
        <v>108.5</v>
      </c>
    </row>
    <row r="51" spans="3:6">
      <c r="C51" s="71" t="s">
        <v>28</v>
      </c>
      <c r="D51" s="71" t="e">
        <f>D50*D49*D48</f>
        <v>#DIV/0!</v>
      </c>
    </row>
    <row r="52" spans="3:6">
      <c r="C52" s="71" t="s">
        <v>40</v>
      </c>
      <c r="D52" s="71" t="e">
        <f>D51/1000</f>
        <v>#DIV/0!</v>
      </c>
      <c r="F52" s="6"/>
    </row>
    <row r="53" spans="3:6">
      <c r="C53" s="73"/>
      <c r="D53" s="74"/>
    </row>
    <row r="54" spans="3:6">
      <c r="C54" t="s">
        <v>35</v>
      </c>
    </row>
  </sheetData>
  <mergeCells count="5">
    <mergeCell ref="H6:I6"/>
    <mergeCell ref="G22:I22"/>
    <mergeCell ref="H23:H24"/>
    <mergeCell ref="I23:I24"/>
    <mergeCell ref="H14:I14"/>
  </mergeCells>
  <pageMargins left="0.7" right="0.7" top="0.75" bottom="0.75" header="0.3" footer="0.3"/>
  <pageSetup paperSize="9" orientation="portrait" r:id="rId1"/>
  <ignoredErrors>
    <ignoredError sqref="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topLeftCell="A18" workbookViewId="0">
      <selection activeCell="G38" sqref="G38"/>
    </sheetView>
  </sheetViews>
  <sheetFormatPr defaultRowHeight="15"/>
  <cols>
    <col min="1" max="1" width="5" customWidth="1"/>
    <col min="2" max="2" width="97" customWidth="1"/>
    <col min="3" max="3" width="26.140625" customWidth="1"/>
    <col min="4" max="4" width="18.5703125" style="2" customWidth="1"/>
    <col min="5" max="5" width="16.42578125" style="2" customWidth="1"/>
  </cols>
  <sheetData>
    <row r="1" spans="1:5" ht="27" thickBot="1">
      <c r="A1" s="32" t="s">
        <v>115</v>
      </c>
      <c r="B1" s="33"/>
    </row>
    <row r="3" spans="1:5">
      <c r="B3" s="1" t="s">
        <v>42</v>
      </c>
    </row>
    <row r="4" spans="1:5">
      <c r="B4" s="3" t="s">
        <v>50</v>
      </c>
      <c r="C4" s="7" t="s">
        <v>25</v>
      </c>
      <c r="D4" s="8">
        <v>1414273</v>
      </c>
    </row>
    <row r="5" spans="1:5">
      <c r="C5" s="7" t="s">
        <v>108</v>
      </c>
      <c r="D5" s="8">
        <v>35228308.700000003</v>
      </c>
      <c r="E5" s="101"/>
    </row>
    <row r="6" spans="1:5">
      <c r="B6" s="3" t="s">
        <v>58</v>
      </c>
      <c r="C6" s="7" t="s">
        <v>25</v>
      </c>
      <c r="D6" s="8">
        <v>2003.86</v>
      </c>
    </row>
    <row r="7" spans="1:5">
      <c r="C7" s="7" t="s">
        <v>108</v>
      </c>
      <c r="D7" s="70">
        <v>21920</v>
      </c>
    </row>
    <row r="8" spans="1:5">
      <c r="B8" s="3" t="s">
        <v>52</v>
      </c>
      <c r="C8" s="7" t="s">
        <v>25</v>
      </c>
      <c r="D8" s="8">
        <v>3304399</v>
      </c>
    </row>
    <row r="10" spans="1:5" ht="15.75" thickBot="1"/>
    <row r="11" spans="1:5">
      <c r="A11" s="9"/>
      <c r="B11" s="10" t="s">
        <v>20</v>
      </c>
      <c r="C11" s="10" t="s">
        <v>21</v>
      </c>
      <c r="D11" s="11" t="s">
        <v>22</v>
      </c>
      <c r="E11" s="12" t="s">
        <v>23</v>
      </c>
    </row>
    <row r="12" spans="1:5">
      <c r="A12" s="13"/>
      <c r="B12" s="14"/>
      <c r="C12" s="14"/>
      <c r="D12" s="15"/>
      <c r="E12" s="16"/>
    </row>
    <row r="13" spans="1:5" ht="15.75">
      <c r="A13" s="17" t="s">
        <v>0</v>
      </c>
      <c r="B13" s="18" t="s">
        <v>7</v>
      </c>
      <c r="C13" s="18" t="s">
        <v>42</v>
      </c>
      <c r="D13" s="19" t="s">
        <v>108</v>
      </c>
      <c r="E13" s="102">
        <f>D5</f>
        <v>35228308.700000003</v>
      </c>
    </row>
    <row r="14" spans="1:5" ht="15.75">
      <c r="A14" s="17" t="s">
        <v>1</v>
      </c>
      <c r="B14" s="18" t="s">
        <v>8</v>
      </c>
      <c r="C14" s="18" t="s">
        <v>42</v>
      </c>
      <c r="D14" s="19" t="s">
        <v>39</v>
      </c>
      <c r="E14" s="102">
        <f>D8/1000</f>
        <v>3304.3989999999999</v>
      </c>
    </row>
    <row r="15" spans="1:5" ht="15.75">
      <c r="A15" s="17" t="s">
        <v>2</v>
      </c>
      <c r="B15" s="18" t="s">
        <v>55</v>
      </c>
      <c r="C15" s="18" t="s">
        <v>42</v>
      </c>
      <c r="D15" s="19" t="s">
        <v>108</v>
      </c>
      <c r="E15" s="102">
        <f>D7</f>
        <v>21920</v>
      </c>
    </row>
    <row r="16" spans="1:5" ht="15.75">
      <c r="A16" s="17" t="s">
        <v>3</v>
      </c>
      <c r="B16" s="18" t="s">
        <v>56</v>
      </c>
      <c r="C16" s="21" t="s">
        <v>41</v>
      </c>
      <c r="D16" s="19" t="s">
        <v>39</v>
      </c>
      <c r="E16" s="26">
        <f>E15/E13*E14</f>
        <v>2.0560858228201</v>
      </c>
    </row>
    <row r="17" spans="1:5" ht="15.75">
      <c r="A17" s="17" t="s">
        <v>4</v>
      </c>
      <c r="B17" s="18" t="s">
        <v>11</v>
      </c>
      <c r="C17" s="18" t="s">
        <v>43</v>
      </c>
      <c r="D17" s="19" t="s">
        <v>39</v>
      </c>
      <c r="E17" s="104">
        <f>D33</f>
        <v>30.689724100000003</v>
      </c>
    </row>
    <row r="18" spans="1:5" ht="15.75">
      <c r="A18" s="17" t="s">
        <v>5</v>
      </c>
      <c r="B18" s="18" t="s">
        <v>57</v>
      </c>
      <c r="C18" s="18" t="s">
        <v>44</v>
      </c>
      <c r="D18" s="19" t="s">
        <v>39</v>
      </c>
      <c r="E18" s="154">
        <f>D48</f>
        <v>1.2549600000000003E-2</v>
      </c>
    </row>
    <row r="19" spans="1:5" ht="15.75">
      <c r="A19" s="17" t="s">
        <v>6</v>
      </c>
      <c r="B19" s="18" t="s">
        <v>13</v>
      </c>
      <c r="C19" s="18" t="s">
        <v>45</v>
      </c>
      <c r="D19" s="19" t="s">
        <v>39</v>
      </c>
      <c r="E19" s="154">
        <f>D58</f>
        <v>1.9095970743324382E-2</v>
      </c>
    </row>
    <row r="20" spans="1:5" ht="15.75">
      <c r="A20" s="17" t="s">
        <v>14</v>
      </c>
      <c r="B20" s="18" t="s">
        <v>15</v>
      </c>
      <c r="C20" s="22" t="s">
        <v>47</v>
      </c>
      <c r="D20" s="19" t="s">
        <v>39</v>
      </c>
      <c r="E20" s="154">
        <f>E18-E19</f>
        <v>-6.5463707433243788E-3</v>
      </c>
    </row>
    <row r="21" spans="1:5" ht="15.75">
      <c r="A21" s="17"/>
      <c r="B21" s="18"/>
      <c r="C21" s="18"/>
      <c r="D21" s="19"/>
      <c r="E21" s="20"/>
    </row>
    <row r="22" spans="1:5" s="1" customFormat="1" ht="15.75">
      <c r="A22" s="23" t="s">
        <v>16</v>
      </c>
      <c r="B22" s="24" t="s">
        <v>68</v>
      </c>
      <c r="C22" s="25" t="s">
        <v>48</v>
      </c>
      <c r="D22" s="19" t="s">
        <v>39</v>
      </c>
      <c r="E22" s="26">
        <f>E16-E20</f>
        <v>2.0626321935634242</v>
      </c>
    </row>
    <row r="23" spans="1:5" s="1" customFormat="1" ht="16.5" thickBot="1">
      <c r="A23" s="27" t="s">
        <v>18</v>
      </c>
      <c r="B23" s="28" t="s">
        <v>19</v>
      </c>
      <c r="C23" s="29" t="s">
        <v>49</v>
      </c>
      <c r="D23" s="30" t="s">
        <v>37</v>
      </c>
      <c r="E23" s="31">
        <f>E22/E14*100</f>
        <v>6.2420797051549293E-2</v>
      </c>
    </row>
    <row r="27" spans="1:5">
      <c r="C27" s="4" t="s">
        <v>29</v>
      </c>
      <c r="D27" s="3"/>
    </row>
    <row r="28" spans="1:5">
      <c r="C28" s="3"/>
      <c r="D28" s="3"/>
    </row>
    <row r="29" spans="1:5">
      <c r="C29" s="71" t="s">
        <v>26</v>
      </c>
      <c r="D29" s="78">
        <f>D4/70000</f>
        <v>20.203900000000001</v>
      </c>
    </row>
    <row r="30" spans="1:5">
      <c r="C30" s="71" t="s">
        <v>67</v>
      </c>
      <c r="D30" s="79">
        <v>14</v>
      </c>
    </row>
    <row r="31" spans="1:5">
      <c r="C31" s="71" t="s">
        <v>34</v>
      </c>
      <c r="D31" s="78">
        <v>108.5</v>
      </c>
    </row>
    <row r="32" spans="1:5">
      <c r="C32" s="71" t="s">
        <v>28</v>
      </c>
      <c r="D32" s="99">
        <f>D31*D30*D29</f>
        <v>30689.724100000003</v>
      </c>
    </row>
    <row r="33" spans="3:12">
      <c r="C33" s="71" t="s">
        <v>40</v>
      </c>
      <c r="D33" s="103">
        <f>D32/1000</f>
        <v>30.689724100000003</v>
      </c>
    </row>
    <row r="34" spans="3:12">
      <c r="C34" s="73"/>
      <c r="D34" s="74"/>
    </row>
    <row r="35" spans="3:12">
      <c r="C35" s="73"/>
      <c r="D35" s="74"/>
    </row>
    <row r="36" spans="3:12">
      <c r="C36" s="75" t="s">
        <v>53</v>
      </c>
      <c r="D36" s="71"/>
    </row>
    <row r="37" spans="3:12" ht="32.25" customHeight="1">
      <c r="C37" s="186" t="s">
        <v>54</v>
      </c>
      <c r="D37" s="187"/>
    </row>
    <row r="38" spans="3:12">
      <c r="C38" s="71" t="s">
        <v>30</v>
      </c>
      <c r="D38" s="71">
        <v>60</v>
      </c>
    </row>
    <row r="39" spans="3:12">
      <c r="C39" s="71" t="s">
        <v>31</v>
      </c>
      <c r="D39" s="71">
        <v>90</v>
      </c>
      <c r="G39" s="5"/>
      <c r="H39" s="5"/>
      <c r="I39" s="5"/>
      <c r="J39" s="5"/>
      <c r="K39" s="5"/>
      <c r="L39" s="5"/>
    </row>
    <row r="40" spans="3:12">
      <c r="C40" s="71" t="s">
        <v>60</v>
      </c>
      <c r="D40" s="71">
        <v>0.28000000000000003</v>
      </c>
      <c r="G40" s="5"/>
      <c r="H40" s="5"/>
      <c r="I40" s="5"/>
      <c r="J40" s="5"/>
      <c r="K40" s="5"/>
      <c r="L40" s="5"/>
    </row>
    <row r="41" spans="3:12">
      <c r="C41" s="71" t="s">
        <v>59</v>
      </c>
      <c r="D41" s="71">
        <v>100</v>
      </c>
      <c r="G41" s="5"/>
      <c r="H41" s="5"/>
      <c r="I41" s="5"/>
      <c r="J41" s="5"/>
      <c r="K41" s="5"/>
      <c r="L41" s="5"/>
    </row>
    <row r="42" spans="3:12">
      <c r="C42" s="71" t="s">
        <v>61</v>
      </c>
      <c r="D42" s="71">
        <v>16.600000000000001</v>
      </c>
      <c r="G42" s="5"/>
      <c r="H42" s="5"/>
      <c r="I42" s="5"/>
      <c r="J42" s="5"/>
      <c r="K42" s="5"/>
      <c r="L42" s="5"/>
    </row>
    <row r="43" spans="3:12">
      <c r="C43" s="71" t="s">
        <v>62</v>
      </c>
      <c r="D43" s="71">
        <f>D6/D42</f>
        <v>120.71445783132529</v>
      </c>
      <c r="E43" s="2" t="s">
        <v>46</v>
      </c>
      <c r="F43" s="155">
        <v>120</v>
      </c>
      <c r="G43" s="5"/>
      <c r="H43" s="5"/>
      <c r="I43" s="5"/>
      <c r="J43" s="5"/>
      <c r="K43" s="5"/>
      <c r="L43" s="5"/>
    </row>
    <row r="44" spans="3:12" ht="30">
      <c r="C44" s="76" t="s">
        <v>66</v>
      </c>
      <c r="D44" s="71">
        <v>7.0000000000000007E-2</v>
      </c>
      <c r="F44" s="6"/>
      <c r="G44" s="5"/>
      <c r="H44" s="5"/>
      <c r="I44" s="5"/>
      <c r="J44" s="5"/>
      <c r="K44" s="5"/>
      <c r="L44" s="5"/>
    </row>
    <row r="45" spans="3:12" ht="30">
      <c r="C45" s="76" t="s">
        <v>63</v>
      </c>
      <c r="D45" s="71">
        <f>D44*D42</f>
        <v>1.1620000000000001</v>
      </c>
      <c r="F45" s="6"/>
      <c r="G45" s="5"/>
      <c r="H45" s="5"/>
      <c r="I45" s="5"/>
      <c r="J45" s="5"/>
      <c r="K45" s="5"/>
      <c r="L45" s="5"/>
    </row>
    <row r="46" spans="3:12" ht="30">
      <c r="C46" s="76" t="s">
        <v>64</v>
      </c>
      <c r="D46" s="71">
        <f>D45*D39</f>
        <v>104.58000000000001</v>
      </c>
      <c r="F46" s="6"/>
      <c r="G46" s="5"/>
      <c r="H46" s="5"/>
      <c r="I46" s="5"/>
      <c r="J46" s="5"/>
      <c r="K46" s="5"/>
      <c r="L46" s="5"/>
    </row>
    <row r="47" spans="3:12">
      <c r="C47" s="71" t="s">
        <v>65</v>
      </c>
      <c r="D47" s="77">
        <f>D46*F43</f>
        <v>12549.600000000002</v>
      </c>
      <c r="G47" s="5"/>
      <c r="H47" s="5"/>
      <c r="I47" s="5"/>
      <c r="J47" s="5"/>
      <c r="K47" s="5"/>
      <c r="L47" s="5"/>
    </row>
    <row r="48" spans="3:12">
      <c r="C48" s="71" t="s">
        <v>40</v>
      </c>
      <c r="D48" s="105">
        <f>D47/1000000</f>
        <v>1.2549600000000003E-2</v>
      </c>
      <c r="G48" s="5"/>
      <c r="H48" s="5"/>
      <c r="I48" s="5"/>
      <c r="J48" s="5"/>
      <c r="K48" s="5"/>
      <c r="L48" s="5"/>
    </row>
    <row r="49" spans="3:10">
      <c r="C49" s="73"/>
      <c r="D49" s="74"/>
    </row>
    <row r="50" spans="3:10">
      <c r="C50" s="73"/>
      <c r="D50" s="74"/>
      <c r="J50" s="67"/>
    </row>
    <row r="51" spans="3:10">
      <c r="C51" s="75" t="s">
        <v>38</v>
      </c>
      <c r="D51" s="71"/>
    </row>
    <row r="52" spans="3:10">
      <c r="C52" s="71"/>
      <c r="D52" s="71"/>
    </row>
    <row r="53" spans="3:10">
      <c r="C53" s="71" t="s">
        <v>36</v>
      </c>
      <c r="D53" s="72">
        <f>D4*D7/D5</f>
        <v>879.99865176610069</v>
      </c>
    </row>
    <row r="54" spans="3:10">
      <c r="C54" s="71" t="s">
        <v>26</v>
      </c>
      <c r="D54" s="71">
        <f>D53/70000</f>
        <v>1.2571409310944295E-2</v>
      </c>
    </row>
    <row r="55" spans="3:10">
      <c r="C55" s="71" t="s">
        <v>67</v>
      </c>
      <c r="D55" s="71">
        <v>14</v>
      </c>
    </row>
    <row r="56" spans="3:10">
      <c r="C56" s="71" t="s">
        <v>34</v>
      </c>
      <c r="D56" s="71">
        <v>108.5</v>
      </c>
    </row>
    <row r="57" spans="3:10">
      <c r="C57" s="71" t="s">
        <v>28</v>
      </c>
      <c r="D57" s="71">
        <f>D56*D55*D54</f>
        <v>19.095970743324383</v>
      </c>
    </row>
    <row r="58" spans="3:10">
      <c r="C58" s="71" t="s">
        <v>40</v>
      </c>
      <c r="D58" s="105">
        <f>D57/1000</f>
        <v>1.9095970743324382E-2</v>
      </c>
      <c r="F58" s="6"/>
    </row>
    <row r="60" spans="3:10" ht="31.5" customHeight="1">
      <c r="C60" s="188" t="s">
        <v>35</v>
      </c>
      <c r="D60" s="188"/>
      <c r="E60" s="188"/>
    </row>
    <row r="61" spans="3:10" ht="78" customHeight="1">
      <c r="C61" s="189" t="s">
        <v>114</v>
      </c>
      <c r="D61" s="189"/>
      <c r="E61" s="189"/>
    </row>
    <row r="62" spans="3:10" ht="28.5" customHeight="1">
      <c r="C62" s="190" t="s">
        <v>113</v>
      </c>
      <c r="D62" s="190"/>
      <c r="E62" s="190"/>
    </row>
  </sheetData>
  <mergeCells count="4">
    <mergeCell ref="C37:D37"/>
    <mergeCell ref="C60:E60"/>
    <mergeCell ref="C61:E61"/>
    <mergeCell ref="C62:E62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  <headerFooter>
    <oddFooter>&amp;L&amp;Z&amp;F&amp;F</oddFooter>
  </headerFooter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Tabelle 1-2-3</vt:lpstr>
      <vt:lpstr>Tabelle 6-7</vt:lpstr>
      <vt:lpstr>Anno 2019 PKS zero</vt:lpstr>
      <vt:lpstr>Anno 2019 CIPPATO</vt:lpstr>
      <vt:lpstr>'Anno 2019 CIPPATO'!Area_stampa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a24353</dc:creator>
  <cp:lastModifiedBy>Angelini Carlotta</cp:lastModifiedBy>
  <cp:lastPrinted>2020-03-17T15:15:40Z</cp:lastPrinted>
  <dcterms:created xsi:type="dcterms:W3CDTF">2015-11-23T08:34:52Z</dcterms:created>
  <dcterms:modified xsi:type="dcterms:W3CDTF">2020-05-05T06:07:43Z</dcterms:modified>
</cp:coreProperties>
</file>